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3a3548fbf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869d8b92d0ff4133"/>
    <x:sheet xmlns:r="http://schemas.openxmlformats.org/officeDocument/2006/relationships" name="Invoice Register" sheetId="2" r:id="R62ee60b5b6c34e93"/>
    <x:sheet xmlns:r="http://schemas.openxmlformats.org/officeDocument/2006/relationships" name="Findings" sheetId="3" r:id="R0dc4b63d533d49e0"/>
    <x:sheet xmlns:r="http://schemas.openxmlformats.org/officeDocument/2006/relationships" name="Line Audit" sheetId="4" r:id="R9a411cc253fb4e74"/>
    <x:sheet xmlns:r="http://schemas.openxmlformats.org/officeDocument/2006/relationships" name="Rate Card" sheetId="5" r:id="R3ce5776a28234d6c"/>
    <x:sheet xmlns:r="http://schemas.openxmlformats.org/officeDocument/2006/relationships" name="Scope &amp; Evidence" sheetId="6" r:id="R7dc852356d5742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.00"/>
    <x:numFmt numFmtId="201" formatCode="0%"/>
    <x:numFmt numFmtId="202" formatCode="yyyy-mm-dd"/>
    <x:numFmt numFmtId="203" formatCode="#,##0"/>
    <x:numFmt numFmtId="204" formatCode="0.0%"/>
  </x:numFmts>
  <x:fonts count="18">
    <x:font>
      <x:sz val="11"/>
      <x:name val="Carlito"/>
    </x:font>
    <x:font>
      <x:b/>
      <x:sz val="20"/>
      <x:color rgb="FFFFFFFF"/>
      <x:name val="Georgia"/>
    </x:font>
    <x:font>
      <x:i/>
      <x:sz val="9"/>
      <x:color rgb="FF19372C"/>
      <x:name val="Arial"/>
    </x:font>
    <x:font>
      <x:b/>
      <x:sz val="10"/>
      <x:color rgb="FFFFFFFF"/>
      <x:name val="Arial"/>
    </x:font>
    <x:font>
      <x:b/>
      <x:sz val="9"/>
      <x:color rgb="FFFFFFFF"/>
      <x:name val="Arial"/>
    </x:font>
    <x:font>
      <x:b/>
      <x:sz val="11"/>
      <x:color rgb="FF267326"/>
      <x:name val="Carlito"/>
    </x:font>
    <x:font>
      <x:i/>
      <x:sz val="9"/>
      <x:color rgb="FF6A726A"/>
      <x:name val="Carlito"/>
    </x:font>
    <x:font>
      <x:sz val="9"/>
      <x:color rgb="FF101610"/>
      <x:name val="Arial"/>
    </x:font>
    <x:font>
      <x:sz val="9"/>
      <x:color rgb="FF267326"/>
      <x:name val="Arial"/>
    </x:font>
    <x:font>
      <x:sz val="10"/>
      <x:color rgb="FF101610"/>
      <x:name val="Carlito"/>
    </x:font>
    <x:font>
      <x:b/>
      <x:sz val="11"/>
      <x:color rgb="FF101610"/>
      <x:name val="Carlito"/>
    </x:font>
    <x:font>
      <x:b/>
      <x:sz val="11"/>
      <x:color rgb="FF19372C"/>
      <x:name val="Carlito"/>
    </x:font>
    <x:font>
      <x:sz val="11"/>
      <x:color rgb="FF6A726A"/>
      <x:name val="Carlito"/>
    </x:font>
    <x:font>
      <x:sz val="11"/>
      <x:color rgb="FF101610"/>
      <x:name val="Carlito"/>
    </x:font>
    <x:font>
      <x:b/>
      <x:sz val="16"/>
      <x:color rgb="FF101610"/>
      <x:name val="Georgia"/>
    </x:font>
    <x:font>
      <x:b/>
      <x:sz val="12"/>
      <x:color rgb="FF267326"/>
      <x:name val="Carlito"/>
    </x:font>
    <x:font>
      <x:sz val="9"/>
      <x:color rgb="FF101610"/>
      <x:name val="Carlito"/>
    </x:font>
    <x:font>
      <x:b/>
      <x:sz val="9"/>
      <x:color rgb="FFCFFF5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01610"/>
      </x:patternFill>
    </x:fill>
    <x:fill>
      <x:patternFill patternType="solid">
        <x:fgColor rgb="FFF2F0E9"/>
      </x:patternFill>
    </x:fill>
    <x:fill>
      <x:patternFill patternType="solid">
        <x:fgColor rgb="FF19372C"/>
      </x:patternFill>
    </x:fill>
    <x:fill>
      <x:patternFill patternType="solid">
        <x:fgColor rgb="FF167C80"/>
      </x:patternFill>
    </x:fill>
    <x:fill>
      <x:patternFill patternType="solid">
        <x:fgColor rgb="FFE7F4D2"/>
      </x:patternFill>
    </x:fill>
    <x:fill>
      <x:patternFill patternType="solid">
        <x:fgColor rgb="FFFAF9F4"/>
      </x:patternFill>
    </x:fill>
    <x:fill>
      <x:patternFill patternType="solid">
        <x:fgColor rgb="FFCFFF55"/>
      </x:patternFill>
    </x:fill>
    <x:fill>
      <x:patternFill patternType="solid">
        <x:fgColor rgb="FFDCEBF5"/>
      </x:patternFill>
    </x:fill>
  </x:fills>
  <x:borders count="5">
    <x:border/>
    <x:border>
      <x:left style="thin">
        <x:color rgb="FFB7C6CB"/>
      </x:left>
      <x:right style="thin">
        <x:color rgb="FFB7C6CB"/>
      </x:right>
      <x:top style="thin">
        <x:color rgb="FFB7C6CB"/>
      </x:top>
      <x:bottom style="thin">
        <x:color rgb="FFB7C6CB"/>
      </x:bottom>
    </x:border>
    <x:border>
      <x:bottom style="thin">
        <x:color rgb="FFD4D2C8"/>
      </x:bottom>
    </x:border>
    <x:border>
      <x:top style="thin">
        <x:color rgb="FFD4D2C8"/>
      </x:top>
      <x:bottom style="thin">
        <x:color rgb="FFD4D2C8"/>
      </x:bottom>
    </x:border>
    <x:border>
      <x:top style="thin">
        <x:color rgb="FFD4D2C8"/>
      </x:top>
    </x:border>
  </x:borders>
  <x:cellStyleXfs count="1">
    <x:xf numFmtId="0" fontId="0" fillId="0" borderId="0"/>
  </x:cellStyleXfs>
  <x:cellXfs count="1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1" fontId="0" fillId="0" borderId="2" xfId="0" applyNumberFormat="1" applyFont="1" applyFill="1" applyBorder="1" applyAlignment="1">
      <x:alignment vertical="center"/>
    </x:xf>
    <x:xf numFmtId="201" fontId="0" fillId="0" borderId="3" xfId="0" applyNumberFormat="1" applyFont="1" applyFill="1" applyBorder="1" applyAlignment="1">
      <x:alignment vertical="center"/>
    </x:xf>
    <x:xf numFmtId="202" fontId="0" fillId="0" borderId="2" xfId="0" applyNumberFormat="1" applyFont="1" applyFill="1" applyBorder="1" applyAlignment="1">
      <x:alignment vertical="center"/>
    </x:xf>
    <x:xf numFmtId="202" fontId="0" fillId="0" borderId="3" xfId="0" applyNumberFormat="1" applyFont="1" applyFill="1" applyBorder="1" applyAlignment="1">
      <x:alignment vertical="center"/>
    </x:xf>
    <x:xf numFmtId="0" fontId="0" fillId="6" borderId="2" xfId="0" applyNumberFormat="1" applyFont="1" applyFill="1" applyBorder="1" applyAlignment="1">
      <x:alignment vertical="center"/>
    </x:xf>
    <x:xf numFmtId="0" fontId="0" fillId="6" borderId="3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horizontal="center" vertical="center"/>
    </x:xf>
    <x:xf numFmtId="0" fontId="5" fillId="6" borderId="3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8" fillId="0" borderId="3" xfId="0" applyNumberFormat="1" applyFont="1" applyFill="1" applyBorder="1" applyAlignment="1">
      <x:alignment vertical="center"/>
    </x:xf>
    <x:xf numFmtId="202" fontId="7" fillId="0" borderId="2" xfId="0" applyNumberFormat="1" applyFont="1" applyFill="1" applyBorder="1" applyAlignment="1">
      <x:alignment vertical="center"/>
    </x:xf>
    <x:xf numFmtId="202" fontId="7" fillId="0" borderId="3" xfId="0" applyNumberFormat="1" applyFont="1" applyFill="1" applyBorder="1" applyAlignment="1">
      <x:alignment vertical="center"/>
    </x:xf>
    <x:xf numFmtId="203" fontId="7" fillId="0" borderId="2" xfId="0" applyNumberFormat="1" applyFont="1" applyFill="1" applyBorder="1" applyAlignment="1">
      <x:alignment vertical="center"/>
    </x:xf>
    <x:xf numFmtId="203" fontId="7" fillId="0" borderId="3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0" fontId="8" fillId="0" borderId="2" xfId="0" applyNumberFormat="1" applyFont="1" applyFill="1" applyBorder="1" applyAlignment="1">
      <x:alignment vertical="center"/>
    </x:xf>
    <x:xf numFmtId="200" fontId="7" fillId="0" borderId="3" xfId="0" applyNumberFormat="1" applyFont="1" applyFill="1" applyBorder="1" applyAlignment="1">
      <x:alignment vertical="center"/>
    </x:xf>
    <x:xf numFmtId="200" fontId="8" fillId="0" borderId="3" xfId="0" applyNumberFormat="1" applyFont="1" applyFill="1" applyBorder="1" applyAlignment="1">
      <x:alignment vertical="center"/>
    </x:xf>
    <x:xf numFmtId="201" fontId="8" fillId="0" borderId="2" xfId="0" applyNumberFormat="1" applyFont="1" applyFill="1" applyBorder="1" applyAlignment="1">
      <x:alignment vertical="center"/>
    </x:xf>
    <x:xf numFmtId="201" fontId="8" fillId="0" borderId="3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0" fillId="8" borderId="2" xfId="0" applyNumberFormat="1" applyFont="1" applyFill="1" applyBorder="1" applyAlignment="1">
      <x:alignment horizontal="center" vertical="center"/>
    </x:xf>
    <x:xf numFmtId="0" fontId="11" fillId="0" borderId="2" xfId="0" applyNumberFormat="1" applyFont="1" applyFill="1" applyBorder="1" applyAlignment="1">
      <x:alignment vertical="center"/>
    </x:xf>
    <x:xf numFmtId="0" fontId="12" fillId="0" borderId="2" xfId="0" applyNumberFormat="1" applyFont="1" applyFill="1" applyBorder="1" applyAlignment="1">
      <x:alignment vertical="center" wrapText="1"/>
    </x:xf>
    <x:xf numFmtId="0" fontId="10" fillId="8" borderId="3" xfId="0" applyNumberFormat="1" applyFont="1" applyFill="1" applyBorder="1" applyAlignment="1">
      <x:alignment horizontal="center" vertical="center"/>
    </x:xf>
    <x:xf numFmtId="0" fontId="11" fillId="0" borderId="3" xfId="0" applyNumberFormat="1" applyFont="1" applyFill="1" applyBorder="1" applyAlignment="1">
      <x:alignment vertical="center"/>
    </x:xf>
    <x:xf numFmtId="0" fontId="12" fillId="0" borderId="3" xfId="0" applyNumberFormat="1" applyFont="1" applyFill="1" applyBorder="1" applyAlignment="1">
      <x:alignment vertical="center" wrapText="1"/>
    </x:xf>
    <x:xf numFmtId="0" fontId="10" fillId="8" borderId="4" xfId="0" applyNumberFormat="1" applyFont="1" applyFill="1" applyBorder="1" applyAlignment="1">
      <x:alignment horizontal="center" vertical="center"/>
    </x:xf>
    <x:xf numFmtId="0" fontId="11" fillId="0" borderId="4" xfId="0" applyNumberFormat="1" applyFont="1" applyFill="1" applyBorder="1" applyAlignment="1">
      <x:alignment vertical="center"/>
    </x:xf>
    <x:xf numFmtId="0" fontId="12" fillId="0" borderId="4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1" fillId="0" borderId="2" xfId="0" applyNumberFormat="1" applyFont="1" applyFill="1" applyBorder="1"/>
    <x:xf numFmtId="0" fontId="13" fillId="0" borderId="2" xfId="0" applyNumberFormat="1" applyFont="1" applyFill="1" applyBorder="1"/>
    <x:xf numFmtId="0" fontId="11" fillId="0" borderId="3" xfId="0" applyNumberFormat="1" applyFont="1" applyFill="1" applyBorder="1"/>
    <x:xf numFmtId="0" fontId="13" fillId="0" borderId="3" xfId="0" applyNumberFormat="1" applyFont="1" applyFill="1" applyBorder="1"/>
    <x:xf numFmtId="0" fontId="11" fillId="0" borderId="4" xfId="0" applyNumberFormat="1" applyFont="1" applyFill="1" applyBorder="1"/>
    <x:xf numFmtId="0" fontId="13" fillId="0" borderId="4" xfId="0" applyNumberFormat="1" applyFont="1" applyFill="1" applyBorder="1"/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right"/>
    </x:xf>
    <x:xf numFmtId="200" fontId="5" fillId="7" borderId="0" xfId="0" applyNumberFormat="1" applyFont="1" applyFill="1" applyBorder="1" applyAlignment="1">
      <x:alignment horizontal="right"/>
    </x:xf>
    <x:xf numFmtId="204" fontId="5" fillId="7" borderId="0" xfId="0" applyNumberFormat="1" applyFont="1" applyFill="1" applyBorder="1" applyAlignment="1">
      <x:alignment horizontal="right"/>
    </x:xf>
    <x:xf numFmtId="200" fontId="5" fillId="8" borderId="0" xfId="0" applyNumberFormat="1" applyFont="1" applyFill="1" applyBorder="1" applyAlignment="1">
      <x:alignment horizontal="right"/>
    </x:xf>
    <x:xf numFmtId="200" fontId="14" fillId="8" borderId="0" xfId="0" applyNumberFormat="1" applyFont="1" applyFill="1" applyBorder="1" applyAlignment="1">
      <x:alignment horizontal="right"/>
    </x:xf>
    <x:xf numFmtId="0" fontId="11" fillId="3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right" wrapText="1"/>
    </x:xf>
    <x:xf numFmtId="200" fontId="5" fillId="7" borderId="0" xfId="0" applyNumberFormat="1" applyFont="1" applyFill="1" applyBorder="1" applyAlignment="1">
      <x:alignment horizontal="right" wrapText="1"/>
    </x:xf>
    <x:xf numFmtId="201" fontId="5" fillId="7" borderId="0" xfId="0" applyNumberFormat="1" applyFont="1" applyFill="1" applyBorder="1" applyAlignment="1">
      <x:alignment horizontal="right" wrapText="1"/>
    </x:xf>
    <x:xf numFmtId="0" fontId="5" fillId="6" borderId="0" xfId="0" applyNumberFormat="1" applyFont="1" applyFill="1" applyBorder="1" applyAlignment="1">
      <x:alignment horizontal="right" wrapText="1"/>
    </x:xf>
    <x:xf numFmtId="0" fontId="15" fillId="6" borderId="0" xfId="0" applyNumberFormat="1" applyFont="1" applyFill="1" applyBorder="1" applyAlignment="1">
      <x:alignment horizontal="right" wrapText="1"/>
    </x:xf>
    <x:xf numFmtId="0" fontId="15" fillId="6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0" fontId="8" fillId="0" borderId="0" xfId="0" applyNumberFormat="1" applyFont="1" applyFill="1" applyBorder="1"/>
    <x:xf numFmtId="200" fontId="8" fillId="0" borderId="2" xfId="0" applyNumberFormat="1" applyFont="1" applyFill="1" applyBorder="1"/>
    <x:xf numFmtId="200" fontId="8" fillId="0" borderId="3" xfId="0" applyNumberFormat="1" applyFont="1" applyFill="1" applyBorder="1"/>
    <x:xf numFmtId="0" fontId="16" fillId="7" borderId="0" xfId="0" applyNumberFormat="1" applyFont="1" applyFill="1" applyBorder="1"/>
    <x:xf numFmtId="0" fontId="16" fillId="7" borderId="0" xfId="0" applyNumberFormat="1" applyFont="1" applyFill="1" applyBorder="1" applyAlignment="1">
      <x:alignment wrapText="1"/>
    </x:xf>
    <x:xf numFmtId="0" fontId="16" fillId="7" borderId="0" xfId="0" applyNumberFormat="1" applyFont="1" applyFill="1" applyBorder="1" applyAlignment="1">
      <x:alignment vertical="center" wrapText="1"/>
    </x:xf>
    <x:xf numFmtId="0" fontId="0" fillId="7" borderId="2" xfId="0" applyNumberFormat="1" applyFont="1" applyFill="1" applyBorder="1"/>
    <x:xf numFmtId="0" fontId="16" fillId="7" borderId="2" xfId="0" applyNumberFormat="1" applyFont="1" applyFill="1" applyBorder="1" applyAlignment="1">
      <x:alignment vertical="center" wrapText="1"/>
    </x:xf>
    <x:xf numFmtId="0" fontId="16" fillId="3" borderId="0" xfId="0" applyNumberFormat="1" applyFont="1" applyFill="1" applyBorder="1"/>
    <x:xf numFmtId="0" fontId="16" fillId="3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 applyAlignment="1">
      <x:alignment vertical="center" wrapText="1"/>
    </x:xf>
    <x:xf numFmtId="0" fontId="16" fillId="3" borderId="2" xfId="0" applyNumberFormat="1" applyFont="1" applyFill="1" applyBorder="1" applyAlignment="1">
      <x:alignment vertical="center" wrapText="1"/>
    </x:xf>
    <x:xf numFmtId="0" fontId="17" fillId="2" borderId="0" xfId="0" applyNumberFormat="1" applyFont="1" applyFill="1" applyBorder="1"/>
    <x:xf numFmtId="0" fontId="17" fillId="2" borderId="0" xfId="0" applyNumberFormat="1" applyFont="1" applyFill="1" applyBorder="1" applyAlignment="1">
      <x:alignment wrapText="1"/>
    </x:xf>
    <x:xf numFmtId="0" fontId="17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B23B2A"/>
      </x:font>
      <x:fill>
        <x:patternFill patternType="solid">
          <x:bgColor rgb="FFFDE7E2"/>
        </x:patternFill>
      </x:fill>
    </x:dxf>
    <x:dxf>
      <x:font>
        <x:b/>
        <x:color rgb="FFB23B2A"/>
      </x:font>
      <x:fill>
        <x:patternFill patternType="solid">
          <x:bgColor rgb="FFFDE7E2"/>
        </x:patternFill>
      </x:fill>
    </x:dxf>
    <x:dxf>
      <x:font>
        <x:b/>
        <x:color rgb="FF8A5D00"/>
      </x:font>
      <x:fill>
        <x:patternFill patternType="solid">
          <x:bgColor rgb="FFFFF0C8"/>
        </x:patternFill>
      </x:fill>
    </x:dxf>
    <x:dxf>
      <x:font>
        <x:b/>
        <x:color rgb="FF267326"/>
      </x:font>
      <x:fill>
        <x:patternFill patternType="solid">
          <x:bgColor rgb="FFE7F4D2"/>
        </x:patternFill>
      </x:fill>
    </x:dxf>
    <x:dxf>
      <x:font>
        <x:b/>
        <x:color rgb="FFB23B2A"/>
      </x:font>
      <x:fill>
        <x:patternFill patternType="solid">
          <x:bgColor rgb="FFFDE7E2"/>
        </x:patternFill>
      </x:fill>
    </x:dxf>
    <x:dxf>
      <x:font>
        <x:b/>
        <x:color rgb="FFB23B2A"/>
      </x:font>
      <x:fill>
        <x:patternFill patternType="solid">
          <x:bgColor rgb="FFFDE7E2"/>
        </x:patternFill>
      </x:fill>
    </x:dxf>
    <x:dxf>
      <x:font>
        <x:b/>
        <x:color rgb="FF8A5D00"/>
      </x:font>
      <x:fill>
        <x:patternFill patternType="solid">
          <x:bgColor rgb="FFFFF0C8"/>
        </x:patternFill>
      </x:fill>
    </x:dxf>
    <x:dxf>
      <x:font>
        <x:b/>
        <x:color rgb="FF6A726A"/>
      </x:font>
      <x:fill>
        <x:patternFill patternType="solid">
          <x:bgColor rgb="FFF2F0E9"/>
        </x:patternFill>
      </x:fill>
    </x:dxf>
    <x:dxf>
      <x:font>
        <x:b/>
        <x:color rgb="FF267326"/>
      </x:font>
      <x:fill>
        <x:patternFill patternType="solid">
          <x:bgColor rgb="FFE7F4D2"/>
        </x:patternFill>
      </x:fill>
    </x:dxf>
    <x:dxf>
      <x:font>
        <x:b/>
        <x:color rgb="FF8A5D00"/>
      </x:font>
      <x:fill>
        <x:patternFill patternType="solid">
          <x:bgColor rgb="FFFFF0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b72cb5e2d4857" /><Relationship Type="http://schemas.openxmlformats.org/officeDocument/2006/relationships/theme" Target="/xl/theme/theme1.xml" Id="R0152fc2c0cdf4c3e" /><Relationship Type="http://schemas.openxmlformats.org/officeDocument/2006/relationships/sharedStrings" Target="/xl/sharedStrings.xml" Id="R767c6e1ffbb241ec" /><Relationship Type="http://schemas.openxmlformats.org/officeDocument/2006/relationships/worksheet" Target="/xl/worksheets/sheet1.xml" Id="R869d8b92d0ff4133" /><Relationship Type="http://schemas.openxmlformats.org/officeDocument/2006/relationships/worksheet" Target="/xl/worksheets/sheet2.xml" Id="R62ee60b5b6c34e93" /><Relationship Type="http://schemas.openxmlformats.org/officeDocument/2006/relationships/worksheet" Target="/xl/worksheets/sheet3.xml" Id="R0dc4b63d533d49e0" /><Relationship Type="http://schemas.openxmlformats.org/officeDocument/2006/relationships/worksheet" Target="/xl/worksheets/sheet4.xml" Id="R9a411cc253fb4e74" /><Relationship Type="http://schemas.openxmlformats.org/officeDocument/2006/relationships/worksheet" Target="/xl/worksheets/sheet5.xml" Id="R3ce5776a28234d6c" /><Relationship Type="http://schemas.openxmlformats.org/officeDocument/2006/relationships/worksheet" Target="/xl/worksheets/sheet6.xml" Id="R7dc852356d5742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0bc66f507b84a8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Confirmed recovery by cause (USD)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Confirmed Recovery</c:v>
          </c:tx>
          <c:cat>
            <c:strRef>
              <c:f>'Executive Summary'!$A$16:$A$19</c:f>
              <c:strCache>
                <c:ptCount val="0"/>
              </c:strCache>
            </c:strRef>
          </c:cat>
          <c:val>
            <c:numRef>
              <c:f>'Executive Summary'!$B$16:$B$19</c:f>
              <c:numCache>
                <c:formatCode>"$"#,##0.00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14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bc66f507b84a8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voiceRegisterTable" displayName="InvoiceRegisterTable" ref="A5:J9" headerRowCount="1" totalsRowCount="0" totalsRowShown="0">
  <x:autoFilter ref="A5:J9"/>
  <x:tableColumns count="10">
    <x:tableColumn id="1" name="Invoice Date"/>
    <x:tableColumn id="2" name="Invoice #"/>
    <x:tableColumn id="3" name="Supplier Invoice Total"/>
    <x:tableColumn id="4" name="Raw Materials Audited"/>
    <x:tableColumn id="5" name="Freight Excluded"/>
    <x:tableColumn id="6" name="Line Detail Total"/>
    <x:tableColumn id="7" name="Tie Difference"/>
    <x:tableColumn id="8" name="Absolute Difference"/>
    <x:tableColumn id="9" name="Payment Status"/>
    <x:tableColumn id="10" name="Source Ref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ndingsTable" displayName="FindingsTable" ref="A5:J11" headerRowCount="1" totalsRowCount="0" totalsRowShown="0">
  <x:autoFilter ref="A5:J11"/>
  <x:tableColumns count="10">
    <x:tableColumn id="1" name="Finding ID"/>
    <x:tableColumn id="2" name="Category"/>
    <x:tableColumn id="3" name="Impact Type"/>
    <x:tableColumn id="4" name="Affected Invoice(s)"/>
    <x:tableColumn id="5" name="Evidence Basis"/>
    <x:tableColumn id="6" name="Gross Exposure"/>
    <x:tableColumn id="7" name="Included in Headline"/>
    <x:tableColumn id="8" name="Confirmed Recovery"/>
    <x:tableColumn id="9" name="Management Decision"/>
    <x:tableColumn id="10" name="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ineAuditTable" displayName="LineAuditTable" ref="A5:T33" headerRowCount="1" totalsRowCount="0" totalsRowShown="0">
  <x:autoFilter ref="A5:T33"/>
  <x:tableColumns count="20">
    <x:tableColumn id="1" name="Audit Line ID"/>
    <x:tableColumn id="2" name="Invoice Date"/>
    <x:tableColumn id="3" name="Invoice #"/>
    <x:tableColumn id="4" name="PO #"/>
    <x:tableColumn id="5" name="Raw Material"/>
    <x:tableColumn id="6" name="Rate Key"/>
    <x:tableColumn id="7" name="Quantity"/>
    <x:tableColumn id="8" name="UOM"/>
    <x:tableColumn id="9" name="Invoiced Unit Rate"/>
    <x:tableColumn id="10" name="Invoiced Cost"/>
    <x:tableColumn id="11" name="Agreed Unit Rate"/>
    <x:tableColumn id="12" name="Discount"/>
    <x:tableColumn id="13" name="Rate-Card Cost"/>
    <x:tableColumn id="14" name="Category"/>
    <x:tableColumn id="15" name="Treatment"/>
    <x:tableColumn id="16" name="Allowed Cost"/>
    <x:tableColumn id="17" name="Confirmed Recovery"/>
    <x:tableColumn id="18" name="Status"/>
    <x:tableColumn id="19" name="Evidence / Reason"/>
    <x:tableColumn id="20" name="Source Ref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ateCardTable" displayName="RateCardTable" ref="A5:H11" headerRowCount="1" totalsRowCount="0" totalsRowShown="0">
  <x:autoFilter ref="A5:H11"/>
  <x:tableColumns count="8">
    <x:tableColumn id="1" name="Rate Key"/>
    <x:tableColumn id="2" name="Raw Material"/>
    <x:tableColumn id="3" name="UOM"/>
    <x:tableColumn id="4" name="Agreed Unit Rate (USD)"/>
    <x:tableColumn id="5" name="Volume Discount"/>
    <x:tableColumn id="6" name="Effective Date"/>
    <x:tableColumn id="7" name="Contract Reference"/>
    <x:tableColumn id="8" name="Evidence Stat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videnceRegisterTable" displayName="EvidenceRegisterTable" ref="A13:H19" headerRowCount="1" totalsRowCount="0" totalsRowShown="0">
  <x:autoFilter ref="A13:H19"/>
  <x:tableColumns count="8">
    <x:tableColumn id="1" name="Evidence ID"/>
    <x:tableColumn id="2" name="Document / Record"/>
    <x:tableColumn id="3" name="Purpose"/>
    <x:tableColumn id="4" name="Key Control"/>
    <x:tableColumn id="5" name="Coverage"/>
    <x:tableColumn id="6" name="Status"/>
    <x:tableColumn id="7" name="Source Reference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e19834ee05f472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9b605f57bb9406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691c302f57d494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7d10ae951e3446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c623b92ad174b8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89c481adc0a4a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3" hidden="0" customWidth="1"/>
    <x:col min="3" max="3" width="13" hidden="0" customWidth="1"/>
    <x:col min="4" max="4" width="13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2" hidden="0" customWidth="1"/>
    <x:col min="11" max="11" width="14" hidden="0" customWidth="1"/>
    <x:col min="12" max="12" width="14" hidden="0" customWidth="1"/>
    <x:col min="13" max="13" width="14" hidden="0" customWidth="1"/>
    <x:col min="14" max="14" width="22" hidden="0" customWidth="1"/>
  </x:cols>
  <x:sheetData>
    <x:row r="1" ht="34" customHeight="1">
      <x:c r="A1" s="3" t="str">
        <x:v>CostVerify — Manufacturing Supplier Cost Audit</x:v>
      </x:c>
      <x:c r="B1" s="3" t="str">
        <x:v>CostVerify — Manufacturing Supplier Cost Audit</x:v>
      </x:c>
      <x:c r="C1" s="3" t="str">
        <x:v>CostVerify — Manufacturing Supplier Cost Audit</x:v>
      </x:c>
      <x:c r="D1" s="3" t="str">
        <x:v>CostVerify — Manufacturing Supplier Cost Audit</x:v>
      </x:c>
      <x:c r="E1" s="3" t="str">
        <x:v>CostVerify — Manufacturing Supplier Cost Audit</x:v>
      </x:c>
      <x:c r="F1" s="3" t="str">
        <x:v>CostVerify — Manufacturing Supplier Cost Audit</x:v>
      </x:c>
      <x:c r="G1" s="3" t="str">
        <x:v>CostVerify — Manufacturing Supplier Cost Audit</x:v>
      </x:c>
      <x:c r="H1" s="3" t="str">
        <x:v>CostVerify — Manufacturing Supplier Cost Audit</x:v>
      </x:c>
      <x:c r="I1" s="3" t="str">
        <x:v>CostVerify — Manufacturing Supplier Cost Audit</x:v>
      </x:c>
      <x:c r="J1" s="3" t="str">
        <x:v>CostVerify — Manufacturing Supplier Cost Audit</x:v>
      </x:c>
      <x:c r="K1" s="3" t="str">
        <x:v>CostVerify — Manufacturing Supplier Cost Audit</x:v>
      </x:c>
      <x:c r="L1" s="3" t="str">
        <x:v>CostVerify — Manufacturing Supplier Cost Audit</x:v>
      </x:c>
      <x:c r="M1" s="3" t="str">
        <x:v>CostVerify — Manufacturing Supplier Cost Audit</x:v>
      </x:c>
      <x:c r="N1" s="3" t="str">
        <x:v>CostVerify — Manufacturing Supplier Cost Audit</x:v>
      </x:c>
    </x:row>
    <x:row r="2" ht="30" customHeight="1">
      <x:c r="A2" s="7" t="str">
        <x:v>Illustrative Q2 2026 raw-material audit | USD | Fully anonymised and synthetic | Built to demonstrate a conservative, traceable CostVerify review</x:v>
      </x:c>
      <x:c r="B2" s="7" t="str">
        <x:v>Illustrative Q2 2026 raw-material audit | USD | Fully anonymised and synthetic | Built to demonstrate a conservative, traceable CostVerify review</x:v>
      </x:c>
      <x:c r="C2" s="7" t="str">
        <x:v>Illustrative Q2 2026 raw-material audit | USD | Fully anonymised and synthetic | Built to demonstrate a conservative, traceable CostVerify review</x:v>
      </x:c>
      <x:c r="D2" s="7" t="str">
        <x:v>Illustrative Q2 2026 raw-material audit | USD | Fully anonymised and synthetic | Built to demonstrate a conservative, traceable CostVerify review</x:v>
      </x:c>
      <x:c r="E2" s="7" t="str">
        <x:v>Illustrative Q2 2026 raw-material audit | USD | Fully anonymised and synthetic | Built to demonstrate a conservative, traceable CostVerify review</x:v>
      </x:c>
      <x:c r="F2" s="7" t="str">
        <x:v>Illustrative Q2 2026 raw-material audit | USD | Fully anonymised and synthetic | Built to demonstrate a conservative, traceable CostVerify review</x:v>
      </x:c>
      <x:c r="G2" s="7" t="str">
        <x:v>Illustrative Q2 2026 raw-material audit | USD | Fully anonymised and synthetic | Built to demonstrate a conservative, traceable CostVerify review</x:v>
      </x:c>
      <x:c r="H2" s="7" t="str">
        <x:v>Illustrative Q2 2026 raw-material audit | USD | Fully anonymised and synthetic | Built to demonstrate a conservative, traceable CostVerify review</x:v>
      </x:c>
      <x:c r="I2" s="7" t="str">
        <x:v>Illustrative Q2 2026 raw-material audit | USD | Fully anonymised and synthetic | Built to demonstrate a conservative, traceable CostVerify review</x:v>
      </x:c>
      <x:c r="J2" s="7" t="str">
        <x:v>Illustrative Q2 2026 raw-material audit | USD | Fully anonymised and synthetic | Built to demonstrate a conservative, traceable CostVerify review</x:v>
      </x:c>
      <x:c r="K2" s="7" t="str">
        <x:v>Illustrative Q2 2026 raw-material audit | USD | Fully anonymised and synthetic | Built to demonstrate a conservative, traceable CostVerify review</x:v>
      </x:c>
      <x:c r="L2" s="7" t="str">
        <x:v>Illustrative Q2 2026 raw-material audit | USD | Fully anonymised and synthetic | Built to demonstrate a conservative, traceable CostVerify review</x:v>
      </x:c>
      <x:c r="M2" s="7" t="str">
        <x:v>Illustrative Q2 2026 raw-material audit | USD | Fully anonymised and synthetic | Built to demonstrate a conservative, traceable CostVerify review</x:v>
      </x:c>
      <x:c r="N2" s="7" t="str">
        <x:v>Illustrative Q2 2026 raw-material audit | USD | Fully anonymised and synthetic | Built to demonstrate a conservative, traceable CostVerify review</x:v>
      </x:c>
    </x:row>
    <x:row r="4" ht="23" customHeight="1">
      <x:c r="A4" s="10" t="str">
        <x:v>AUDIT SCOPE</x:v>
      </x:c>
      <x:c r="B4" s="10" t="str">
        <x:v>AUDIT SCOPE</x:v>
      </x:c>
      <x:c r="C4" s="10" t="str">
        <x:v>AUDIT SCOPE</x:v>
      </x:c>
      <x:c r="D4" s="10" t="str">
        <x:v>AUDIT SCOPE</x:v>
      </x:c>
      <x:c r="F4" s="10" t="str">
        <x:v>KEY OUTPUTS</x:v>
      </x:c>
      <x:c r="G4" s="10" t="str">
        <x:v>KEY OUTPUTS</x:v>
      </x:c>
      <x:c r="H4" s="10" t="str">
        <x:v>KEY OUTPUTS</x:v>
      </x:c>
      <x:c r="I4" s="10" t="str">
        <x:v>KEY OUTPUTS</x:v>
      </x:c>
      <x:c r="K4" s="10" t="str">
        <x:v>CONTROL STATUS</x:v>
      </x:c>
      <x:c r="L4" s="10" t="str">
        <x:v>CONTROL STATUS</x:v>
      </x:c>
      <x:c r="M4" s="10" t="str">
        <x:v>CONTROL STATUS</x:v>
      </x:c>
      <x:c r="N4" s="10" t="str">
        <x:v>CONTROL STATUS</x:v>
      </x:c>
    </x:row>
    <x:row r="5">
      <x:c r="A5" s="87" t="str">
        <x:v>Buyer</x:v>
      </x:c>
      <x:c r="B5" s="88" t="str">
        <x:v>Northline Components Inc.</x:v>
      </x:c>
      <x:c r="C5" s="88"/>
      <x:c r="D5" s="88"/>
      <x:c r="F5" s="94" t="str">
        <x:v>Invoice population</x:v>
      </x:c>
      <x:c r="G5" s="94"/>
      <x:c r="H5" s="94"/>
      <x:c r="I5" s="97" t="n">
        <x:f>SUM('Invoice Register'!$C$6:$C$9)</x:f>
        <x:v>44425</x:v>
      </x:c>
      <x:c r="K5" s="101" t="str">
        <x:v>Model status</x:v>
      </x:c>
      <x:c r="L5" s="101"/>
      <x:c r="M5" s="101"/>
      <x:c r="N5" s="108" t="str">
        <x:v>PASS</x:v>
      </x:c>
    </x:row>
    <x:row r="6">
      <x:c r="A6" s="89" t="str">
        <x:v>Supplier</x:v>
      </x:c>
      <x:c r="B6" s="90" t="str">
        <x:v>Alloy Materials Co.</x:v>
      </x:c>
      <x:c r="C6" s="90"/>
      <x:c r="D6" s="90"/>
      <x:c r="F6" s="94" t="str">
        <x:v>Raw materials audited</x:v>
      </x:c>
      <x:c r="G6" s="94"/>
      <x:c r="H6" s="94"/>
      <x:c r="I6" s="97" t="n">
        <x:f>SUM('Invoice Register'!$D$6:$D$9)</x:f>
        <x:v>42195</x:v>
      </x:c>
      <x:c r="K6" s="101" t="str">
        <x:v>Invoice tie difference</x:v>
      </x:c>
      <x:c r="L6" s="101"/>
      <x:c r="M6" s="101"/>
      <x:c r="N6" s="104" t="n">
        <x:f>SUM('Invoice Register'!$H$6:$H$9)</x:f>
        <x:v>0</x:v>
      </x:c>
    </x:row>
    <x:row r="7">
      <x:c r="A7" s="89" t="str">
        <x:v>Audit period</x:v>
      </x:c>
      <x:c r="B7" s="90" t="str">
        <x:v>2026 Q2</x:v>
      </x:c>
      <x:c r="C7" s="90"/>
      <x:c r="D7" s="90"/>
      <x:c r="F7" s="94" t="str">
        <x:v>Confirmed recovery</x:v>
      </x:c>
      <x:c r="G7" s="94"/>
      <x:c r="H7" s="94"/>
      <x:c r="I7" s="100" t="n">
        <x:f>SUM('Findings'!$H$6:$H$11)</x:f>
        <x:v>4415.6</x:v>
      </x:c>
      <x:c r="K7" s="101" t="str">
        <x:v>Rate-card coverage</x:v>
      </x:c>
      <x:c r="L7" s="101"/>
      <x:c r="M7" s="101"/>
      <x:c r="N7" s="105" t="n">
        <x:f>COUNTIFS('Line Audit'!$F$6:$F$33,"&lt;&gt;",'Line Audit'!$O$6:$O$33,"&lt;&gt;Out of scope")/COUNTIF('Line Audit'!$O$6:$O$33,"&lt;&gt;Out of scope")</x:f>
        <x:v>1</x:v>
      </x:c>
    </x:row>
    <x:row r="8">
      <x:c r="A8" s="89" t="str">
        <x:v>Currency</x:v>
      </x:c>
      <x:c r="B8" s="90" t="str">
        <x:v>USD</x:v>
      </x:c>
      <x:c r="C8" s="90"/>
      <x:c r="D8" s="90"/>
      <x:c r="F8" s="94" t="str">
        <x:v>Recovery rate</x:v>
      </x:c>
      <x:c r="G8" s="94"/>
      <x:c r="H8" s="94"/>
      <x:c r="I8" s="98" t="n">
        <x:f>IFERROR(I7/I6,0)</x:f>
        <x:v>0.1046474700793933</x:v>
      </x:c>
      <x:c r="K8" s="101" t="str">
        <x:v>Confirmed findings</x:v>
      </x:c>
      <x:c r="L8" s="101"/>
      <x:c r="M8" s="101"/>
      <x:c r="N8" s="103" t="n">
        <x:f>COUNTIF('Findings'!$J$6:$J$11,"Confirmed")</x:f>
        <x:v>4</x:v>
      </x:c>
    </x:row>
    <x:row r="9">
      <x:c r="A9" s="89" t="str">
        <x:v>Supplier invoices</x:v>
      </x:c>
      <x:c r="B9" s="90" t="n">
        <x:v>4</x:v>
      </x:c>
      <x:c r="C9" s="90"/>
      <x:c r="D9" s="90"/>
      <x:c r="F9" s="94" t="str">
        <x:v>Freight excluded</x:v>
      </x:c>
      <x:c r="G9" s="94"/>
      <x:c r="H9" s="94"/>
      <x:c r="I9" s="97" t="n">
        <x:f>SUM('Invoice Register'!$E$6:$E$9)</x:f>
        <x:v>2230</x:v>
      </x:c>
      <x:c r="K9" s="101" t="str">
        <x:v>Review-only findings</x:v>
      </x:c>
      <x:c r="L9" s="101"/>
      <x:c r="M9" s="101"/>
      <x:c r="N9" s="103" t="n">
        <x:f>COUNTIF('Findings'!$J$6:$J$11,"Review")</x:f>
        <x:v>1</x:v>
      </x:c>
    </x:row>
    <x:row r="10">
      <x:c r="A10" s="91" t="str">
        <x:v>Raw-material lines</x:v>
      </x:c>
      <x:c r="B10" s="92" t="n">
        <x:v>24</x:v>
      </x:c>
      <x:c r="C10" s="92"/>
      <x:c r="D10" s="92"/>
      <x:c r="F10" s="94" t="str">
        <x:v>Review-only exposure</x:v>
      </x:c>
      <x:c r="G10" s="94"/>
      <x:c r="H10" s="94"/>
      <x:c r="I10" s="97" t="n">
        <x:f>SUMIFS('Findings'!$F$6:$F$11,'Findings'!$J$6:$J$11,"Review")</x:f>
        <x:v>760</x:v>
      </x:c>
      <x:c r="K10" s="101" t="str">
        <x:v>Method</x:v>
      </x:c>
      <x:c r="L10" s="101"/>
      <x:c r="M10" s="101"/>
      <x:c r="N10" s="103" t="str">
        <x:v>AI-assisted / human-reviewed</x:v>
      </x:c>
    </x:row>
    <x:row r="11">
      <x:c r="F11" s="94" t="str">
        <x:v>Undercharges not offset</x:v>
      </x:c>
      <x:c r="G11" s="94"/>
      <x:c r="H11" s="94"/>
      <x:c r="I11" s="97" t="n">
        <x:f>SUMIFS('Line Audit'!$M$6:$M$33,'Line Audit'!$R$6:$R$33,"At/below rate")-SUMIFS('Line Audit'!$J$6:$J$33,'Line Audit'!$R$6:$R$33,"At/below rate")</x:f>
        <x:v>62</x:v>
      </x:c>
    </x:row>
    <x:row r="12">
      <x:c r="F12" s="94" t="str">
        <x:v>Net client benefit</x:v>
      </x:c>
      <x:c r="G12" s="94"/>
      <x:c r="H12" s="94"/>
      <x:c r="I12" s="97" t="n">
        <x:f>I7</x:f>
        <x:v>4415.6</x:v>
      </x:c>
    </x:row>
    <x:row r="14" ht="23" customHeight="1">
      <x:c r="A14" s="55" t="str">
        <x:v>CONFIRMED RECOVERY BY CAUSE</x:v>
      </x:c>
      <x:c r="B14" s="55" t="str">
        <x:v>CONFIRMED RECOVERY BY CAUSE</x:v>
      </x:c>
      <x:c r="C14" s="55" t="str">
        <x:v>CONFIRMED RECOVERY BY CAUSE</x:v>
      </x:c>
      <x:c r="D14" s="55" t="str">
        <x:v>CONFIRMED RECOVERY BY CAUSE</x:v>
      </x:c>
      <x:c r="E14" s="55" t="str">
        <x:v>CONFIRMED RECOVERY BY CAUSE</x:v>
      </x:c>
      <x:c r="F14" s="55" t="str">
        <x:v>CONFIRMED RECOVERY BY CAUSE</x:v>
      </x:c>
      <x:c r="G14" s="55" t="str">
        <x:v>CONFIRMED RECOVERY BY CAUSE</x:v>
      </x:c>
      <x:c r="H14" s="55" t="str">
        <x:v>CONFIRMED RECOVERY BY CAUSE</x:v>
      </x:c>
      <x:c r="J14" s="55" t="str">
        <x:v>MANAGEMENT ACTIONS</x:v>
      </x:c>
      <x:c r="K14" s="55" t="str">
        <x:v>MANAGEMENT ACTIONS</x:v>
      </x:c>
      <x:c r="L14" s="55" t="str">
        <x:v>MANAGEMENT ACTIONS</x:v>
      </x:c>
      <x:c r="M14" s="55" t="str">
        <x:v>MANAGEMENT ACTIONS</x:v>
      </x:c>
      <x:c r="N14" s="55" t="str">
        <x:v>MANAGEMENT ACTIONS</x:v>
      </x:c>
    </x:row>
    <x:row r="15" ht="31" customHeight="1">
      <x:c r="A15" s="16" t="str">
        <x:v>Category</x:v>
      </x:c>
      <x:c r="B15" s="16" t="str">
        <x:v>Confirmed Recovery</x:v>
      </x:c>
      <x:c r="J15" s="71" t="str">
        <x:v>01</x:v>
      </x:c>
      <x:c r="K15" s="115" t="str">
        <x:v>Issue a supplier claim for the confirmed duplicate steel-coil line.</x:v>
      </x:c>
      <x:c r="L15" s="115" t="str">
        <x:v>Issue a supplier claim for the confirmed duplicate steel-coil line.</x:v>
      </x:c>
      <x:c r="M15" s="115" t="str">
        <x:v>Issue a supplier claim for the confirmed duplicate steel-coil line.</x:v>
      </x:c>
      <x:c r="N15" s="115" t="str">
        <x:v>Issue a supplier claim for the confirmed duplicate steel-coil line.</x:v>
      </x:c>
    </x:row>
    <x:row r="16">
      <x:c r="A16" s="19" t="str">
        <x:v>Duplicate charge</x:v>
      </x:c>
      <x:c r="B16" s="44" t="n">
        <x:f>SUMIFS('Findings'!$H$6:$H$11,'Findings'!$B$6:$B$11,A16)</x:f>
        <x:v>2304</x:v>
      </x:c>
      <x:c r="J16" s="116"/>
      <x:c r="K16" s="117" t="str">
        <x:v>Issue a supplier claim for the confirmed duplicate steel-coil line.</x:v>
      </x:c>
      <x:c r="L16" s="117" t="str">
        <x:v>Issue a supplier claim for the confirmed duplicate steel-coil line.</x:v>
      </x:c>
      <x:c r="M16" s="117" t="str">
        <x:v>Issue a supplier claim for the confirmed duplicate steel-coil line.</x:v>
      </x:c>
      <x:c r="N16" s="117" t="str">
        <x:v>Issue a supplier claim for the confirmed duplicate steel-coil line.</x:v>
      </x:c>
    </x:row>
    <x:row r="17">
      <x:c r="A17" s="20" t="str">
        <x:v>Rate variance</x:v>
      </x:c>
      <x:c r="B17" s="46" t="n">
        <x:f>SUMIFS('Findings'!$H$6:$H$11,'Findings'!$B$6:$B$11,A17)</x:f>
        <x:v>875.6299999999999</x:v>
      </x:c>
      <x:c r="J17" s="71" t="str">
        <x:v>02</x:v>
      </x:c>
      <x:c r="K17" s="120" t="str">
        <x:v>Send the price and rebate variance schedule with contract references.</x:v>
      </x:c>
      <x:c r="L17" s="120" t="str">
        <x:v>Send the price and rebate variance schedule with contract references.</x:v>
      </x:c>
      <x:c r="M17" s="120" t="str">
        <x:v>Send the price and rebate variance schedule with contract references.</x:v>
      </x:c>
      <x:c r="N17" s="120" t="str">
        <x:v>Send the price and rebate variance schedule with contract references.</x:v>
      </x:c>
    </x:row>
    <x:row r="18">
      <x:c r="A18" s="20" t="str">
        <x:v>Quality credit</x:v>
      </x:c>
      <x:c r="B18" s="46" t="n">
        <x:f>SUMIFS('Findings'!$H$6:$H$11,'Findings'!$B$6:$B$11,A18)</x:f>
        <x:v>811</x:v>
      </x:c>
      <x:c r="J18" s="116"/>
      <x:c r="K18" s="121" t="str">
        <x:v>Send the price and rebate variance schedule with contract references.</x:v>
      </x:c>
      <x:c r="L18" s="121" t="str">
        <x:v>Send the price and rebate variance schedule with contract references.</x:v>
      </x:c>
      <x:c r="M18" s="121" t="str">
        <x:v>Send the price and rebate variance schedule with contract references.</x:v>
      </x:c>
      <x:c r="N18" s="121" t="str">
        <x:v>Send the price and rebate variance schedule with contract references.</x:v>
      </x:c>
    </x:row>
    <x:row r="19">
      <x:c r="A19" s="20" t="str">
        <x:v>Missed rebate</x:v>
      </x:c>
      <x:c r="B19" s="46" t="n">
        <x:f>SUMIFS('Findings'!$H$6:$H$11,'Findings'!$B$6:$B$11,A19)</x:f>
        <x:v>424.97</x:v>
      </x:c>
      <x:c r="J19" s="71" t="str">
        <x:v>03</x:v>
      </x:c>
      <x:c r="K19" s="115" t="str">
        <x:v>Request full credits for the two independently supported rejected batches.</x:v>
      </x:c>
      <x:c r="L19" s="115" t="str">
        <x:v>Request full credits for the two independently supported rejected batches.</x:v>
      </x:c>
      <x:c r="M19" s="115" t="str">
        <x:v>Request full credits for the two independently supported rejected batches.</x:v>
      </x:c>
      <x:c r="N19" s="115" t="str">
        <x:v>Request full credits for the two independently supported rejected batches.</x:v>
      </x:c>
    </x:row>
    <x:row r="20">
      <x:c r="J20" s="116"/>
      <x:c r="K20" s="117" t="str">
        <x:v>Request full credits for the two independently supported rejected batches.</x:v>
      </x:c>
      <x:c r="L20" s="117" t="str">
        <x:v>Request full credits for the two independently supported rejected batches.</x:v>
      </x:c>
      <x:c r="M20" s="117" t="str">
        <x:v>Request full credits for the two independently supported rejected batches.</x:v>
      </x:c>
      <x:c r="N20" s="117" t="str">
        <x:v>Request full credits for the two independently supported rejected batches.</x:v>
      </x:c>
    </x:row>
    <x:row r="21">
      <x:c r="J21" s="71" t="str">
        <x:v>04</x:v>
      </x:c>
      <x:c r="K21" s="120" t="str">
        <x:v>Obtain the missing GRN before treating the $760 repeated fastener line as recoverable.</x:v>
      </x:c>
      <x:c r="L21" s="120" t="str">
        <x:v>Obtain the missing GRN before treating the $760 repeated fastener line as recoverable.</x:v>
      </x:c>
      <x:c r="M21" s="120" t="str">
        <x:v>Obtain the missing GRN before treating the $760 repeated fastener line as recoverable.</x:v>
      </x:c>
      <x:c r="N21" s="120" t="str">
        <x:v>Obtain the missing GRN before treating the $760 repeated fastener line as recoverable.</x:v>
      </x:c>
    </x:row>
    <x:row r="22">
      <x:c r="J22" s="116"/>
      <x:c r="K22" s="121" t="str">
        <x:v>Obtain the missing GRN before treating the $760 repeated fastener line as recoverable.</x:v>
      </x:c>
      <x:c r="L22" s="121" t="str">
        <x:v>Obtain the missing GRN before treating the $760 repeated fastener line as recoverable.</x:v>
      </x:c>
      <x:c r="M22" s="121" t="str">
        <x:v>Obtain the missing GRN before treating the $760 repeated fastener line as recoverable.</x:v>
      </x:c>
      <x:c r="N22" s="121" t="str">
        <x:v>Obtain the missing GRN before treating the $760 repeated fastener line as recoverable.</x:v>
      </x:c>
    </x:row>
    <x:row r="23">
      <x:c r="J23" s="71" t="str">
        <x:v>05</x:v>
      </x:c>
      <x:c r="K23" s="115" t="str">
        <x:v>Retain freight outside the headline recovery and review logistics separately.</x:v>
      </x:c>
      <x:c r="L23" s="115" t="str">
        <x:v>Retain freight outside the headline recovery and review logistics separately.</x:v>
      </x:c>
      <x:c r="M23" s="115" t="str">
        <x:v>Retain freight outside the headline recovery and review logistics separately.</x:v>
      </x:c>
      <x:c r="N23" s="115" t="str">
        <x:v>Retain freight outside the headline recovery and review logistics separately.</x:v>
      </x:c>
    </x:row>
    <x:row r="24">
      <x:c r="J24" s="116"/>
      <x:c r="K24" s="117" t="str">
        <x:v>Retain freight outside the headline recovery and review logistics separately.</x:v>
      </x:c>
      <x:c r="L24" s="117" t="str">
        <x:v>Retain freight outside the headline recovery and review logistics separately.</x:v>
      </x:c>
      <x:c r="M24" s="117" t="str">
        <x:v>Retain freight outside the headline recovery and review logistics separately.</x:v>
      </x:c>
      <x:c r="N24" s="117" t="str">
        <x:v>Retain freight outside the headline recovery and review logistics separately.</x:v>
      </x:c>
    </x:row>
    <x:row r="30" ht="30" customHeight="1">
      <x:c r="A30" s="124" t="str">
        <x:v>SAMPLE DISCLAIMER — This file uses fictional companies, suppliers, invoices, prices, quantities and contract references. It demonstrates CostVerify methodology and is not a claim about any real organisation.</x:v>
      </x:c>
      <x:c r="B30" s="124" t="str">
        <x:v>SAMPLE DISCLAIMER — This file uses fictional companies, suppliers, invoices, prices, quantities and contract references. It demonstrates CostVerify methodology and is not a claim about any real organisation.</x:v>
      </x:c>
      <x:c r="C30" s="124" t="str">
        <x:v>SAMPLE DISCLAIMER — This file uses fictional companies, suppliers, invoices, prices, quantities and contract references. It demonstrates CostVerify methodology and is not a claim about any real organisation.</x:v>
      </x:c>
      <x:c r="D30" s="124" t="str">
        <x:v>SAMPLE DISCLAIMER — This file uses fictional companies, suppliers, invoices, prices, quantities and contract references. It demonstrates CostVerify methodology and is not a claim about any real organisation.</x:v>
      </x:c>
      <x:c r="E30" s="124" t="str">
        <x:v>SAMPLE DISCLAIMER — This file uses fictional companies, suppliers, invoices, prices, quantities and contract references. It demonstrates CostVerify methodology and is not a claim about any real organisation.</x:v>
      </x:c>
      <x:c r="F30" s="124" t="str">
        <x:v>SAMPLE DISCLAIMER — This file uses fictional companies, suppliers, invoices, prices, quantities and contract references. It demonstrates CostVerify methodology and is not a claim about any real organisation.</x:v>
      </x:c>
      <x:c r="G30" s="124" t="str">
        <x:v>SAMPLE DISCLAIMER — This file uses fictional companies, suppliers, invoices, prices, quantities and contract references. It demonstrates CostVerify methodology and is not a claim about any real organisation.</x:v>
      </x:c>
      <x:c r="H30" s="124" t="str">
        <x:v>SAMPLE DISCLAIMER — This file uses fictional companies, suppliers, invoices, prices, quantities and contract references. It demonstrates CostVerify methodology and is not a claim about any real organisation.</x:v>
      </x:c>
      <x:c r="I30" s="124" t="str">
        <x:v>SAMPLE DISCLAIMER — This file uses fictional companies, suppliers, invoices, prices, quantities and contract references. It demonstrates CostVerify methodology and is not a claim about any real organisation.</x:v>
      </x:c>
      <x:c r="J30" s="124" t="str">
        <x:v>SAMPLE DISCLAIMER — This file uses fictional companies, suppliers, invoices, prices, quantities and contract references. It demonstrates CostVerify methodology and is not a claim about any real organisation.</x:v>
      </x:c>
      <x:c r="K30" s="124" t="str">
        <x:v>SAMPLE DISCLAIMER — This file uses fictional companies, suppliers, invoices, prices, quantities and contract references. It demonstrates CostVerify methodology and is not a claim about any real organisation.</x:v>
      </x:c>
      <x:c r="L30" s="124" t="str">
        <x:v>SAMPLE DISCLAIMER — This file uses fictional companies, suppliers, invoices, prices, quantities and contract references. It demonstrates CostVerify methodology and is not a claim about any real organisation.</x:v>
      </x:c>
      <x:c r="M30" s="124" t="str">
        <x:v>SAMPLE DISCLAIMER — This file uses fictional companies, suppliers, invoices, prices, quantities and contract references. It demonstrates CostVerify methodology and is not a claim about any real organisation.</x:v>
      </x:c>
      <x:c r="N30" s="124" t="str">
        <x:v>SAMPLE DISCLAIMER — This file uses fictional companies, suppliers, invoices, prices, quantities and contract references. It demonstrates CostVerify methodology and is not a claim about any real organisation.</x:v>
      </x:c>
    </x:row>
  </x:sheetData>
  <x:mergeCells>
    <x:mergeCell ref="A1:N1"/>
    <x:mergeCell ref="A2:N2"/>
    <x:mergeCell ref="A4:D4"/>
    <x:mergeCell ref="F4:I4"/>
    <x:mergeCell ref="K4:N4"/>
    <x:mergeCell ref="A14:H14"/>
    <x:mergeCell ref="J14:N14"/>
    <x:mergeCell ref="K15:N16"/>
    <x:mergeCell ref="K17:N18"/>
    <x:mergeCell ref="K19:N20"/>
    <x:mergeCell ref="K21:N22"/>
    <x:mergeCell ref="K23:N24"/>
    <x:mergeCell ref="A30:N30"/>
  </x:mergeCells>
  <x:pageMargins left="0.7" right="0.7" top="0.75" bottom="0.75" header="0.3" footer="0.3"/>
  <x:drawing xmlns:r="http://schemas.openxmlformats.org/officeDocument/2006/relationships" r:id="R9e19834ee05f472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23" hidden="0" customWidth="1"/>
  </x:cols>
  <x:sheetData>
    <x:row r="1" ht="34" customHeight="1">
      <x:c r="A1" s="3" t="str">
        <x:v>CostVerify — Supplier Invoice Reconciliation</x:v>
      </x:c>
      <x:c r="B1" s="3" t="str">
        <x:v>CostVerify — Supplier Invoice Reconciliation</x:v>
      </x:c>
      <x:c r="C1" s="3" t="str">
        <x:v>CostVerify — Supplier Invoice Reconciliation</x:v>
      </x:c>
      <x:c r="D1" s="3" t="str">
        <x:v>CostVerify — Supplier Invoice Reconciliation</x:v>
      </x:c>
      <x:c r="E1" s="3" t="str">
        <x:v>CostVerify — Supplier Invoice Reconciliation</x:v>
      </x:c>
      <x:c r="F1" s="3" t="str">
        <x:v>CostVerify — Supplier Invoice Reconciliation</x:v>
      </x:c>
      <x:c r="G1" s="3" t="str">
        <x:v>CostVerify — Supplier Invoice Reconciliation</x:v>
      </x:c>
      <x:c r="H1" s="3" t="str">
        <x:v>CostVerify — Supplier Invoice Reconciliation</x:v>
      </x:c>
      <x:c r="I1" s="3" t="str">
        <x:v>CostVerify — Supplier Invoice Reconciliation</x:v>
      </x:c>
      <x:c r="J1" s="3" t="str">
        <x:v>CostVerify — Supplier Invoice Reconciliation</x:v>
      </x:c>
    </x:row>
    <x:row r="2" ht="30" customHeight="1">
      <x:c r="A2" s="7" t="str">
        <x:v>Supplier invoice totals are split between audited raw materials and excluded freight, then tied to the line-level audit.</x:v>
      </x:c>
      <x:c r="B2" s="7" t="str">
        <x:v>Supplier invoice totals are split between audited raw materials and excluded freight, then tied to the line-level audit.</x:v>
      </x:c>
      <x:c r="C2" s="7" t="str">
        <x:v>Supplier invoice totals are split between audited raw materials and excluded freight, then tied to the line-level audit.</x:v>
      </x:c>
      <x:c r="D2" s="7" t="str">
        <x:v>Supplier invoice totals are split between audited raw materials and excluded freight, then tied to the line-level audit.</x:v>
      </x:c>
      <x:c r="E2" s="7" t="str">
        <x:v>Supplier invoice totals are split between audited raw materials and excluded freight, then tied to the line-level audit.</x:v>
      </x:c>
      <x:c r="F2" s="7" t="str">
        <x:v>Supplier invoice totals are split between audited raw materials and excluded freight, then tied to the line-level audit.</x:v>
      </x:c>
      <x:c r="G2" s="7" t="str">
        <x:v>Supplier invoice totals are split between audited raw materials and excluded freight, then tied to the line-level audit.</x:v>
      </x:c>
      <x:c r="H2" s="7" t="str">
        <x:v>Supplier invoice totals are split between audited raw materials and excluded freight, then tied to the line-level audit.</x:v>
      </x:c>
      <x:c r="I2" s="7" t="str">
        <x:v>Supplier invoice totals are split between audited raw materials and excluded freight, then tied to the line-level audit.</x:v>
      </x:c>
      <x:c r="J2" s="7" t="str">
        <x:v>Supplier invoice totals are split between audited raw materials and excluded freight, then tied to the line-level audit.</x:v>
      </x:c>
    </x:row>
    <x:row r="4" ht="23" customHeight="1">
      <x:c r="A4" s="10" t="str">
        <x:v>INVOICE COMPLETENESS AND TIE-OUT CONTROL</x:v>
      </x:c>
      <x:c r="B4" s="10" t="str">
        <x:v>INVOICE COMPLETENESS AND TIE-OUT CONTROL</x:v>
      </x:c>
      <x:c r="C4" s="10" t="str">
        <x:v>INVOICE COMPLETENESS AND TIE-OUT CONTROL</x:v>
      </x:c>
      <x:c r="D4" s="10" t="str">
        <x:v>INVOICE COMPLETENESS AND TIE-OUT CONTROL</x:v>
      </x:c>
      <x:c r="E4" s="10" t="str">
        <x:v>INVOICE COMPLETENESS AND TIE-OUT CONTROL</x:v>
      </x:c>
      <x:c r="F4" s="10" t="str">
        <x:v>INVOICE COMPLETENESS AND TIE-OUT CONTROL</x:v>
      </x:c>
      <x:c r="G4" s="10" t="str">
        <x:v>INVOICE COMPLETENESS AND TIE-OUT CONTROL</x:v>
      </x:c>
      <x:c r="H4" s="10" t="str">
        <x:v>INVOICE COMPLETENESS AND TIE-OUT CONTROL</x:v>
      </x:c>
      <x:c r="I4" s="10" t="str">
        <x:v>INVOICE COMPLETENESS AND TIE-OUT CONTROL</x:v>
      </x:c>
      <x:c r="J4" s="10" t="str">
        <x:v>INVOICE COMPLETENESS AND TIE-OUT CONTROL</x:v>
      </x:c>
    </x:row>
    <x:row r="5" ht="31" customHeight="1">
      <x:c r="A5" s="16" t="str">
        <x:v>Invoice Date</x:v>
      </x:c>
      <x:c r="B5" s="16" t="str">
        <x:v>Invoice #</x:v>
      </x:c>
      <x:c r="C5" s="16" t="str">
        <x:v>Supplier Invoice Total</x:v>
      </x:c>
      <x:c r="D5" s="16" t="str">
        <x:v>Raw Materials Audited</x:v>
      </x:c>
      <x:c r="E5" s="16" t="str">
        <x:v>Freight Excluded</x:v>
      </x:c>
      <x:c r="F5" s="16" t="str">
        <x:v>Line Detail Total</x:v>
      </x:c>
      <x:c r="G5" s="16" t="str">
        <x:v>Tie Difference</x:v>
      </x:c>
      <x:c r="H5" s="16" t="str">
        <x:v>Absolute Difference</x:v>
      </x:c>
      <x:c r="I5" s="16" t="str">
        <x:v>Payment Status</x:v>
      </x:c>
      <x:c r="J5" s="16" t="str">
        <x:v>Source Ref</x:v>
      </x:c>
    </x:row>
    <x:row r="6">
      <x:c r="A6" s="39" t="n">
        <x:v>46142</x:v>
      </x:c>
      <x:c r="B6" s="35" t="str">
        <x:v>INV-4012</x:v>
      </x:c>
      <x:c r="C6" s="43" t="n">
        <x:v>11205</x:v>
      </x:c>
      <x:c r="D6" s="44" t="n">
        <x:f>SUMIFS('Line Audit'!$J$6:$J$33,'Line Audit'!$C$6:$C$33,B6,'Line Audit'!$O$6:$O$33,"&lt;&gt;Out of scope")</x:f>
        <x:v>10525</x:v>
      </x:c>
      <x:c r="E6" s="44" t="n">
        <x:f>SUMIFS('Line Audit'!$J$6:$J$33,'Line Audit'!$C$6:$C$33,B6,'Line Audit'!$O$6:$O$33,"Out of scope")</x:f>
        <x:v>680</x:v>
      </x:c>
      <x:c r="F6" s="44" t="n">
        <x:f>SUMIFS('Line Audit'!$J$6:$J$33,'Line Audit'!$C$6:$C$33,B6)</x:f>
        <x:v>11205</x:v>
      </x:c>
      <x:c r="G6" s="44" t="n">
        <x:f>ROUND(F6-C6,2)</x:f>
        <x:v>0</x:v>
      </x:c>
      <x:c r="H6" s="44" t="n">
        <x:f>ABS(G6)</x:f>
        <x:v>0</x:v>
      </x:c>
      <x:c r="I6" s="35" t="str">
        <x:v>Paid</x:v>
      </x:c>
      <x:c r="J6" s="35" t="str">
        <x:v>Synthetic invoice pack A</x:v>
      </x:c>
    </x:row>
    <x:row r="7">
      <x:c r="A7" s="40" t="n">
        <x:v>46173</x:v>
      </x:c>
      <x:c r="B7" s="36" t="str">
        <x:v>INV-4097</x:v>
      </x:c>
      <x:c r="C7" s="45" t="n">
        <x:v>11106.5</x:v>
      </x:c>
      <x:c r="D7" s="46" t="n">
        <x:f>SUMIFS('Line Audit'!$J$6:$J$33,'Line Audit'!$C$6:$C$33,B7,'Line Audit'!$O$6:$O$33,"&lt;&gt;Out of scope")</x:f>
        <x:v>10606.5</x:v>
      </x:c>
      <x:c r="E7" s="46" t="n">
        <x:f>SUMIFS('Line Audit'!$J$6:$J$33,'Line Audit'!$C$6:$C$33,B7,'Line Audit'!$O$6:$O$33,"Out of scope")</x:f>
        <x:v>500</x:v>
      </x:c>
      <x:c r="F7" s="46" t="n">
        <x:f>SUMIFS('Line Audit'!$J$6:$J$33,'Line Audit'!$C$6:$C$33,B7)</x:f>
        <x:v>11106.5</x:v>
      </x:c>
      <x:c r="G7" s="46" t="n">
        <x:f>ROUND(F7-C7,2)</x:f>
        <x:v>0</x:v>
      </x:c>
      <x:c r="H7" s="46" t="n">
        <x:f>ABS(G7)</x:f>
        <x:v>0</x:v>
      </x:c>
      <x:c r="I7" s="36" t="str">
        <x:v>Paid</x:v>
      </x:c>
      <x:c r="J7" s="36" t="str">
        <x:v>Synthetic invoice pack B</x:v>
      </x:c>
    </x:row>
    <x:row r="8">
      <x:c r="A8" s="40" t="n">
        <x:v>46188</x:v>
      </x:c>
      <x:c r="B8" s="36" t="str">
        <x:v>INV-4175</x:v>
      </x:c>
      <x:c r="C8" s="45" t="n">
        <x:v>16158.5</x:v>
      </x:c>
      <x:c r="D8" s="46" t="n">
        <x:f>SUMIFS('Line Audit'!$J$6:$J$33,'Line Audit'!$C$6:$C$33,B8,'Line Audit'!$O$6:$O$33,"&lt;&gt;Out of scope")</x:f>
        <x:v>15408.5</x:v>
      </x:c>
      <x:c r="E8" s="46" t="n">
        <x:f>SUMIFS('Line Audit'!$J$6:$J$33,'Line Audit'!$C$6:$C$33,B8,'Line Audit'!$O$6:$O$33,"Out of scope")</x:f>
        <x:v>750</x:v>
      </x:c>
      <x:c r="F8" s="46" t="n">
        <x:f>SUMIFS('Line Audit'!$J$6:$J$33,'Line Audit'!$C$6:$C$33,B8)</x:f>
        <x:v>16158.5</x:v>
      </x:c>
      <x:c r="G8" s="46" t="n">
        <x:f>ROUND(F8-C8,2)</x:f>
        <x:v>0</x:v>
      </x:c>
      <x:c r="H8" s="46" t="n">
        <x:f>ABS(G8)</x:f>
        <x:v>0</x:v>
      </x:c>
      <x:c r="I8" s="36" t="str">
        <x:v>Open</x:v>
      </x:c>
      <x:c r="J8" s="36" t="str">
        <x:v>Synthetic invoice pack C</x:v>
      </x:c>
    </x:row>
    <x:row r="9">
      <x:c r="A9" s="40" t="n">
        <x:v>46203</x:v>
      </x:c>
      <x:c r="B9" s="36" t="str">
        <x:v>INV-4201</x:v>
      </x:c>
      <x:c r="C9" s="45" t="n">
        <x:v>5955</x:v>
      </x:c>
      <x:c r="D9" s="46" t="n">
        <x:f>SUMIFS('Line Audit'!$J$6:$J$33,'Line Audit'!$C$6:$C$33,B9,'Line Audit'!$O$6:$O$33,"&lt;&gt;Out of scope")</x:f>
        <x:v>5655</x:v>
      </x:c>
      <x:c r="E9" s="46" t="n">
        <x:f>SUMIFS('Line Audit'!$J$6:$J$33,'Line Audit'!$C$6:$C$33,B9,'Line Audit'!$O$6:$O$33,"Out of scope")</x:f>
        <x:v>300</x:v>
      </x:c>
      <x:c r="F9" s="46" t="n">
        <x:f>SUMIFS('Line Audit'!$J$6:$J$33,'Line Audit'!$C$6:$C$33,B9)</x:f>
        <x:v>5955</x:v>
      </x:c>
      <x:c r="G9" s="46" t="n">
        <x:f>ROUND(F9-C9,2)</x:f>
        <x:v>0</x:v>
      </x:c>
      <x:c r="H9" s="46" t="n">
        <x:f>ABS(G9)</x:f>
        <x:v>0</x:v>
      </x:c>
      <x:c r="I9" s="36" t="str">
        <x:v>Open</x:v>
      </x:c>
      <x:c r="J9" s="36" t="str">
        <x:v>Synthetic invoice pack D</x:v>
      </x:c>
    </x:row>
    <x:row r="11" ht="30" customHeight="1">
      <x:c r="A11" s="53" t="str">
        <x:v>Control conclusion: the complete synthetic invoice population ties to the detailed audit; freight is disclosed separately and excluded from recovery.</x:v>
      </x:c>
      <x:c r="B11" s="53" t="str">
        <x:v>Control conclusion: the complete synthetic invoice population ties to the detailed audit; freight is disclosed separately and excluded from recovery.</x:v>
      </x:c>
      <x:c r="C11" s="53" t="str">
        <x:v>Control conclusion: the complete synthetic invoice population ties to the detailed audit; freight is disclosed separately and excluded from recovery.</x:v>
      </x:c>
      <x:c r="D11" s="53" t="str">
        <x:v>Control conclusion: the complete synthetic invoice population ties to the detailed audit; freight is disclosed separately and excluded from recovery.</x:v>
      </x:c>
      <x:c r="E11" s="53" t="str">
        <x:v>Control conclusion: the complete synthetic invoice population ties to the detailed audit; freight is disclosed separately and excluded from recovery.</x:v>
      </x:c>
      <x:c r="F11" s="53" t="str">
        <x:v>Control conclusion: the complete synthetic invoice population ties to the detailed audit; freight is disclosed separately and excluded from recovery.</x:v>
      </x:c>
      <x:c r="G11" s="53" t="str">
        <x:v>Control conclusion: the complete synthetic invoice population ties to the detailed audit; freight is disclosed separately and excluded from recovery.</x:v>
      </x:c>
      <x:c r="H11" s="53" t="str">
        <x:v>Control conclusion: the complete synthetic invoice population ties to the detailed audit; freight is disclosed separately and excluded from recovery.</x:v>
      </x:c>
      <x:c r="I11" s="53" t="str">
        <x:v>Control conclusion: the complete synthetic invoice population ties to the detailed audit; freight is disclosed separately and excluded from recovery.</x:v>
      </x:c>
      <x:c r="J11" s="53" t="str">
        <x:v>Control conclusion: the complete synthetic invoice population ties to the detailed audit; freight is disclosed separately and excluded from recovery.</x:v>
      </x:c>
    </x:row>
  </x:sheetData>
  <x:mergeCells>
    <x:mergeCell ref="A1:J1"/>
    <x:mergeCell ref="A2:J2"/>
    <x:mergeCell ref="A4:J4"/>
    <x:mergeCell ref="A11:J11"/>
  </x:mergeCells>
  <x:conditionalFormatting sqref="H6:H9">
    <x:cfRule type="cellIs" dxfId="4" priority="1" operator="greaterThan">
      <x:formula>0.01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9b605f57bb9406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9" hidden="0" customWidth="1"/>
    <x:col min="3" max="3" width="14" hidden="0" customWidth="1"/>
    <x:col min="4" max="4" width="18" hidden="0" customWidth="1"/>
    <x:col min="5" max="5" width="34" hidden="0" customWidth="1"/>
    <x:col min="6" max="6" width="14" hidden="0" customWidth="1"/>
    <x:col min="7" max="7" width="14" hidden="0" customWidth="1"/>
    <x:col min="8" max="8" width="14" hidden="0" customWidth="1"/>
    <x:col min="9" max="9" width="30" hidden="0" customWidth="1"/>
    <x:col min="10" max="10" width="13" hidden="0" customWidth="1"/>
  </x:cols>
  <x:sheetData>
    <x:row r="1" ht="34" customHeight="1">
      <x:c r="A1" s="3" t="str">
        <x:v>CostVerify — Management Findings and Recovery Decisions</x:v>
      </x:c>
      <x:c r="B1" s="3" t="str">
        <x:v>CostVerify — Management Findings and Recovery Decisions</x:v>
      </x:c>
      <x:c r="C1" s="3" t="str">
        <x:v>CostVerify — Management Findings and Recovery Decisions</x:v>
      </x:c>
      <x:c r="D1" s="3" t="str">
        <x:v>CostVerify — Management Findings and Recovery Decisions</x:v>
      </x:c>
      <x:c r="E1" s="3" t="str">
        <x:v>CostVerify — Management Findings and Recovery Decisions</x:v>
      </x:c>
      <x:c r="F1" s="3" t="str">
        <x:v>CostVerify — Management Findings and Recovery Decisions</x:v>
      </x:c>
      <x:c r="G1" s="3" t="str">
        <x:v>CostVerify — Management Findings and Recovery Decisions</x:v>
      </x:c>
      <x:c r="H1" s="3" t="str">
        <x:v>CostVerify — Management Findings and Recovery Decisions</x:v>
      </x:c>
      <x:c r="I1" s="3" t="str">
        <x:v>CostVerify — Management Findings and Recovery Decisions</x:v>
      </x:c>
      <x:c r="J1" s="3" t="str">
        <x:v>CostVerify — Management Findings and Recovery Decisions</x:v>
      </x:c>
    </x:row>
    <x:row r="2" ht="30" customHeight="1">
      <x:c r="A2" s="7" t="str">
        <x:v>Confirmed items are supported by contract, invoice and operational evidence. Review-only and out-of-scope items are excluded from headline recovery.</x:v>
      </x:c>
      <x:c r="B2" s="7" t="str">
        <x:v>Confirmed items are supported by contract, invoice and operational evidence. Review-only and out-of-scope items are excluded from headline recovery.</x:v>
      </x:c>
      <x:c r="C2" s="7" t="str">
        <x:v>Confirmed items are supported by contract, invoice and operational evidence. Review-only and out-of-scope items are excluded from headline recovery.</x:v>
      </x:c>
      <x:c r="D2" s="7" t="str">
        <x:v>Confirmed items are supported by contract, invoice and operational evidence. Review-only and out-of-scope items are excluded from headline recovery.</x:v>
      </x:c>
      <x:c r="E2" s="7" t="str">
        <x:v>Confirmed items are supported by contract, invoice and operational evidence. Review-only and out-of-scope items are excluded from headline recovery.</x:v>
      </x:c>
      <x:c r="F2" s="7" t="str">
        <x:v>Confirmed items are supported by contract, invoice and operational evidence. Review-only and out-of-scope items are excluded from headline recovery.</x:v>
      </x:c>
      <x:c r="G2" s="7" t="str">
        <x:v>Confirmed items are supported by contract, invoice and operational evidence. Review-only and out-of-scope items are excluded from headline recovery.</x:v>
      </x:c>
      <x:c r="H2" s="7" t="str">
        <x:v>Confirmed items are supported by contract, invoice and operational evidence. Review-only and out-of-scope items are excluded from headline recovery.</x:v>
      </x:c>
      <x:c r="I2" s="7" t="str">
        <x:v>Confirmed items are supported by contract, invoice and operational evidence. Review-only and out-of-scope items are excluded from headline recovery.</x:v>
      </x:c>
      <x:c r="J2" s="7" t="str">
        <x:v>Confirmed items are supported by contract, invoice and operational evidence. Review-only and out-of-scope items are excluded from headline recovery.</x:v>
      </x:c>
    </x:row>
    <x:row r="4" ht="23" customHeight="1">
      <x:c r="A4" s="10" t="str">
        <x:v>DECISION-READY FINDINGS</x:v>
      </x:c>
      <x:c r="B4" s="10" t="str">
        <x:v>DECISION-READY FINDINGS</x:v>
      </x:c>
      <x:c r="C4" s="10" t="str">
        <x:v>DECISION-READY FINDINGS</x:v>
      </x:c>
      <x:c r="D4" s="10" t="str">
        <x:v>DECISION-READY FINDINGS</x:v>
      </x:c>
      <x:c r="E4" s="10" t="str">
        <x:v>DECISION-READY FINDINGS</x:v>
      </x:c>
      <x:c r="F4" s="10" t="str">
        <x:v>DECISION-READY FINDINGS</x:v>
      </x:c>
      <x:c r="G4" s="10" t="str">
        <x:v>DECISION-READY FINDINGS</x:v>
      </x:c>
      <x:c r="H4" s="10" t="str">
        <x:v>DECISION-READY FINDINGS</x:v>
      </x:c>
      <x:c r="I4" s="10" t="str">
        <x:v>DECISION-READY FINDINGS</x:v>
      </x:c>
      <x:c r="J4" s="10" t="str">
        <x:v>DECISION-READY FINDINGS</x:v>
      </x:c>
    </x:row>
    <x:row r="5" ht="31" customHeight="1">
      <x:c r="A5" s="16" t="str">
        <x:v>Finding ID</x:v>
      </x:c>
      <x:c r="B5" s="16" t="str">
        <x:v>Category</x:v>
      </x:c>
      <x:c r="C5" s="16" t="str">
        <x:v>Impact Type</x:v>
      </x:c>
      <x:c r="D5" s="16" t="str">
        <x:v>Affected Invoice(s)</x:v>
      </x:c>
      <x:c r="E5" s="16" t="str">
        <x:v>Evidence Basis</x:v>
      </x:c>
      <x:c r="F5" s="16" t="str">
        <x:v>Gross Exposure</x:v>
      </x:c>
      <x:c r="G5" s="16" t="str">
        <x:v>Included in Headline</x:v>
      </x:c>
      <x:c r="H5" s="16" t="str">
        <x:v>Confirmed Recovery</x:v>
      </x:c>
      <x:c r="I5" s="16" t="str">
        <x:v>Management Decision</x:v>
      </x:c>
      <x:c r="J5" s="16" t="str">
        <x:v>Status</x:v>
      </x:c>
    </x:row>
    <x:row r="6" ht="40" customHeight="1">
      <x:c r="A6" s="35" t="str">
        <x:v>CV-001</x:v>
      </x:c>
      <x:c r="B6" s="35" t="str">
        <x:v>Duplicate charge</x:v>
      </x:c>
      <x:c r="C6" s="35" t="str">
        <x:v>Cash recovery</x:v>
      </x:c>
      <x:c r="D6" s="35" t="str">
        <x:v>INV-4175</x:v>
      </x:c>
      <x:c r="E6" s="49" t="str">
        <x:v>Exact duplicate line: invoice, PO, material, quantity and rate</x:v>
      </x:c>
      <x:c r="F6" s="44" t="n">
        <x:f>SUMIFS('Line Audit'!$J$6:$J$33,'Line Audit'!$N$6:$N$33,B6)</x:f>
        <x:v>2304</x:v>
      </x:c>
      <x:c r="G6" s="43" t="str">
        <x:v>Yes</x:v>
      </x:c>
      <x:c r="H6" s="44" t="n">
        <x:f>SUMIFS('Line Audit'!$Q$6:$Q$33,'Line Audit'!$N$6:$N$33,B6)</x:f>
        <x:v>2304</x:v>
      </x:c>
      <x:c r="I6" s="49" t="str">
        <x:v>Request full supplier credit</x:v>
      </x:c>
      <x:c r="J6" s="35" t="str">
        <x:v>Confirmed</x:v>
      </x:c>
    </x:row>
    <x:row r="7" ht="40" customHeight="1">
      <x:c r="A7" s="36" t="str">
        <x:v>CV-002</x:v>
      </x:c>
      <x:c r="B7" s="36" t="str">
        <x:v>Rate variance</x:v>
      </x:c>
      <x:c r="C7" s="36" t="str">
        <x:v>Cash recovery</x:v>
      </x:c>
      <x:c r="D7" s="36" t="str">
        <x:v>Multiple</x:v>
      </x:c>
      <x:c r="E7" s="50" t="str">
        <x:v>Agreed rate card and contract schedules</x:v>
      </x:c>
      <x:c r="F7" s="46" t="n">
        <x:f>SUMIFS('Line Audit'!$J$6:$J$33,'Line Audit'!$N$6:$N$33,B7)</x:f>
        <x:v>17055.5</x:v>
      </x:c>
      <x:c r="G7" s="45" t="str">
        <x:v>Yes</x:v>
      </x:c>
      <x:c r="H7" s="46" t="n">
        <x:f>SUMIFS('Line Audit'!$Q$6:$Q$33,'Line Audit'!$N$6:$N$33,B7)</x:f>
        <x:v>875.6299999999999</x:v>
      </x:c>
      <x:c r="I7" s="50" t="str">
        <x:v>Raise price-variance schedule</x:v>
      </x:c>
      <x:c r="J7" s="36" t="str">
        <x:v>Confirmed</x:v>
      </x:c>
    </x:row>
    <x:row r="8" ht="40" customHeight="1">
      <x:c r="A8" s="36" t="str">
        <x:v>CV-003</x:v>
      </x:c>
      <x:c r="B8" s="36" t="str">
        <x:v>Quality credit</x:v>
      </x:c>
      <x:c r="C8" s="36" t="str">
        <x:v>Cash recovery</x:v>
      </x:c>
      <x:c r="D8" s="36" t="str">
        <x:v>INV-4097; INV-4201</x:v>
      </x:c>
      <x:c r="E8" s="50" t="str">
        <x:v>NCRs, receiving records and rejection evidence</x:v>
      </x:c>
      <x:c r="F8" s="46" t="n">
        <x:f>SUMIFS('Line Audit'!$J$6:$J$33,'Line Audit'!$N$6:$N$33,B8)</x:f>
        <x:v>811</x:v>
      </x:c>
      <x:c r="G8" s="45" t="str">
        <x:v>Yes</x:v>
      </x:c>
      <x:c r="H8" s="46" t="n">
        <x:f>SUMIFS('Line Audit'!$Q$6:$Q$33,'Line Audit'!$N$6:$N$33,B8)</x:f>
        <x:v>811</x:v>
      </x:c>
      <x:c r="I8" s="50" t="str">
        <x:v>Request rejected-material credits</x:v>
      </x:c>
      <x:c r="J8" s="36" t="str">
        <x:v>Confirmed</x:v>
      </x:c>
    </x:row>
    <x:row r="9" ht="40" customHeight="1">
      <x:c r="A9" s="36" t="str">
        <x:v>CV-004</x:v>
      </x:c>
      <x:c r="B9" s="36" t="str">
        <x:v>Missed rebate</x:v>
      </x:c>
      <x:c r="C9" s="36" t="str">
        <x:v>Cash recovery</x:v>
      </x:c>
      <x:c r="D9" s="36" t="str">
        <x:v>Multiple</x:v>
      </x:c>
      <x:c r="E9" s="50" t="str">
        <x:v>Volume rebate and discount clauses</x:v>
      </x:c>
      <x:c r="F9" s="46" t="n">
        <x:f>SUMIFS('Line Audit'!$J$6:$J$33,'Line Audit'!$N$6:$N$33,B9)</x:f>
        <x:v>12300.5</x:v>
      </x:c>
      <x:c r="G9" s="45" t="str">
        <x:v>Yes</x:v>
      </x:c>
      <x:c r="H9" s="46" t="n">
        <x:f>SUMIFS('Line Audit'!$Q$6:$Q$33,'Line Audit'!$N$6:$N$33,B9)</x:f>
        <x:v>424.97</x:v>
      </x:c>
      <x:c r="I9" s="50" t="str">
        <x:v>Request retrospective rebate credit</x:v>
      </x:c>
      <x:c r="J9" s="36" t="str">
        <x:v>Confirmed</x:v>
      </x:c>
    </x:row>
    <x:row r="10" ht="40" customHeight="1">
      <x:c r="A10" s="36" t="str">
        <x:v>CV-005</x:v>
      </x:c>
      <x:c r="B10" s="36" t="str">
        <x:v>Potential duplicate</x:v>
      </x:c>
      <x:c r="C10" s="36" t="str">
        <x:v>Review only</x:v>
      </x:c>
      <x:c r="D10" s="36" t="str">
        <x:v>INV-4175</x:v>
      </x:c>
      <x:c r="E10" s="50" t="str">
        <x:v>Repeated quantity/rate; receiving evidence incomplete</x:v>
      </x:c>
      <x:c r="F10" s="46" t="n">
        <x:f>SUMIFS('Line Audit'!$J$6:$J$33,'Line Audit'!$N$6:$N$33,B10)</x:f>
        <x:v>760</x:v>
      </x:c>
      <x:c r="G10" s="45" t="str">
        <x:v>No</x:v>
      </x:c>
      <x:c r="H10" s="46" t="n">
        <x:f>SUMIFS('Line Audit'!$Q$6:$Q$33,'Line Audit'!$N$6:$N$33,B10)</x:f>
        <x:v>0</x:v>
      </x:c>
      <x:c r="I10" s="50" t="str">
        <x:v>Obtain GRN before claiming</x:v>
      </x:c>
      <x:c r="J10" s="36" t="str">
        <x:v>Review</x:v>
      </x:c>
    </x:row>
    <x:row r="11" ht="40" customHeight="1">
      <x:c r="A11" s="36" t="str">
        <x:v>CV-006</x:v>
      </x:c>
      <x:c r="B11" s="36" t="str">
        <x:v>Freight — excluded</x:v>
      </x:c>
      <x:c r="C11" s="36" t="str">
        <x:v>Out of scope</x:v>
      </x:c>
      <x:c r="D11" s="36" t="str">
        <x:v>All</x:v>
      </x:c>
      <x:c r="E11" s="50" t="str">
        <x:v>Freight separately identified in invoices</x:v>
      </x:c>
      <x:c r="F11" s="46" t="n">
        <x:f>SUMIFS('Line Audit'!$J$6:$J$33,'Line Audit'!$N$6:$N$33,B11)</x:f>
        <x:v>2230</x:v>
      </x:c>
      <x:c r="G11" s="45" t="str">
        <x:v>No</x:v>
      </x:c>
      <x:c r="H11" s="46" t="n">
        <x:f>SUMIFS('Line Audit'!$Q$6:$Q$33,'Line Audit'!$N$6:$N$33,B11)</x:f>
        <x:v>0</x:v>
      </x:c>
      <x:c r="I11" s="50" t="str">
        <x:v>Do not include in production recovery</x:v>
      </x:c>
      <x:c r="J11" s="36" t="str">
        <x:v>Excluded</x:v>
      </x:c>
    </x:row>
    <x:row r="13" ht="23" customHeight="1">
      <x:c r="A13" s="55" t="str">
        <x:v>WHY THE HEADLINE RECOVERY IS CONSERVATIVE</x:v>
      </x:c>
      <x:c r="B13" s="55" t="str">
        <x:v>WHY THE HEADLINE RECOVERY IS CONSERVATIVE</x:v>
      </x:c>
      <x:c r="C13" s="55" t="str">
        <x:v>WHY THE HEADLINE RECOVERY IS CONSERVATIVE</x:v>
      </x:c>
      <x:c r="D13" s="55" t="str">
        <x:v>WHY THE HEADLINE RECOVERY IS CONSERVATIVE</x:v>
      </x:c>
      <x:c r="E13" s="55" t="str">
        <x:v>WHY THE HEADLINE RECOVERY IS CONSERVATIVE</x:v>
      </x:c>
      <x:c r="F13" s="55" t="str">
        <x:v>WHY THE HEADLINE RECOVERY IS CONSERVATIVE</x:v>
      </x:c>
      <x:c r="G13" s="55" t="str">
        <x:v>WHY THE HEADLINE RECOVERY IS CONSERVATIVE</x:v>
      </x:c>
      <x:c r="H13" s="55" t="str">
        <x:v>WHY THE HEADLINE RECOVERY IS CONSERVATIVE</x:v>
      </x:c>
      <x:c r="I13" s="55" t="str">
        <x:v>WHY THE HEADLINE RECOVERY IS CONSERVATIVE</x:v>
      </x:c>
      <x:c r="J13" s="55" t="str">
        <x:v>WHY THE HEADLINE RECOVERY IS CONSERVATIVE</x:v>
      </x:c>
    </x:row>
    <x:row r="14" ht="27" customHeight="1">
      <x:c r="A14" s="58" t="str">
        <x:v>1. Only positive, evidence-supported differences are included; below-rate lines are not offset against supplier overcharges.</x:v>
      </x:c>
      <x:c r="B14" s="58" t="str">
        <x:v>1. Only positive, evidence-supported differences are included; below-rate lines are not offset against supplier overcharges.</x:v>
      </x:c>
      <x:c r="C14" s="58" t="str">
        <x:v>1. Only positive, evidence-supported differences are included; below-rate lines are not offset against supplier overcharges.</x:v>
      </x:c>
      <x:c r="D14" s="58" t="str">
        <x:v>1. Only positive, evidence-supported differences are included; below-rate lines are not offset against supplier overcharges.</x:v>
      </x:c>
      <x:c r="E14" s="58" t="str">
        <x:v>1. Only positive, evidence-supported differences are included; below-rate lines are not offset against supplier overcharges.</x:v>
      </x:c>
      <x:c r="F14" s="58" t="str">
        <x:v>1. Only positive, evidence-supported differences are included; below-rate lines are not offset against supplier overcharges.</x:v>
      </x:c>
      <x:c r="G14" s="58" t="str">
        <x:v>1. Only positive, evidence-supported differences are included; below-rate lines are not offset against supplier overcharges.</x:v>
      </x:c>
      <x:c r="H14" s="58" t="str">
        <x:v>1. Only positive, evidence-supported differences are included; below-rate lines are not offset against supplier overcharges.</x:v>
      </x:c>
      <x:c r="I14" s="58" t="str">
        <x:v>1. Only positive, evidence-supported differences are included; below-rate lines are not offset against supplier overcharges.</x:v>
      </x:c>
      <x:c r="J14" s="58" t="str">
        <x:v>1. Only positive, evidence-supported differences are included; below-rate lines are not offset against supplier overcharges.</x:v>
      </x:c>
    </x:row>
    <x:row r="15" ht="27" customHeight="1">
      <x:c r="A15" s="60" t="str">
        <x:v>2. The $760 repeated fastener charge remains review-only because receipt evidence is incomplete.</x:v>
      </x:c>
      <x:c r="B15" s="60" t="str">
        <x:v>2. The $760 repeated fastener charge remains review-only because receipt evidence is incomplete.</x:v>
      </x:c>
      <x:c r="C15" s="60" t="str">
        <x:v>2. The $760 repeated fastener charge remains review-only because receipt evidence is incomplete.</x:v>
      </x:c>
      <x:c r="D15" s="60" t="str">
        <x:v>2. The $760 repeated fastener charge remains review-only because receipt evidence is incomplete.</x:v>
      </x:c>
      <x:c r="E15" s="60" t="str">
        <x:v>2. The $760 repeated fastener charge remains review-only because receipt evidence is incomplete.</x:v>
      </x:c>
      <x:c r="F15" s="60" t="str">
        <x:v>2. The $760 repeated fastener charge remains review-only because receipt evidence is incomplete.</x:v>
      </x:c>
      <x:c r="G15" s="60" t="str">
        <x:v>2. The $760 repeated fastener charge remains review-only because receipt evidence is incomplete.</x:v>
      </x:c>
      <x:c r="H15" s="60" t="str">
        <x:v>2. The $760 repeated fastener charge remains review-only because receipt evidence is incomplete.</x:v>
      </x:c>
      <x:c r="I15" s="60" t="str">
        <x:v>2. The $760 repeated fastener charge remains review-only because receipt evidence is incomplete.</x:v>
      </x:c>
      <x:c r="J15" s="60" t="str">
        <x:v>2. The $760 repeated fastener charge remains review-only because receipt evidence is incomplete.</x:v>
      </x:c>
    </x:row>
    <x:row r="16" ht="27" customHeight="1">
      <x:c r="A16" s="58" t="str">
        <x:v>3. All $2,230 of freight is disclosed and tied to invoices but remains outside the raw-material audit scope.</x:v>
      </x:c>
      <x:c r="B16" s="58" t="str">
        <x:v>3. All $2,230 of freight is disclosed and tied to invoices but remains outside the raw-material audit scope.</x:v>
      </x:c>
      <x:c r="C16" s="58" t="str">
        <x:v>3. All $2,230 of freight is disclosed and tied to invoices but remains outside the raw-material audit scope.</x:v>
      </x:c>
      <x:c r="D16" s="58" t="str">
        <x:v>3. All $2,230 of freight is disclosed and tied to invoices but remains outside the raw-material audit scope.</x:v>
      </x:c>
      <x:c r="E16" s="58" t="str">
        <x:v>3. All $2,230 of freight is disclosed and tied to invoices but remains outside the raw-material audit scope.</x:v>
      </x:c>
      <x:c r="F16" s="58" t="str">
        <x:v>3. All $2,230 of freight is disclosed and tied to invoices but remains outside the raw-material audit scope.</x:v>
      </x:c>
      <x:c r="G16" s="58" t="str">
        <x:v>3. All $2,230 of freight is disclosed and tied to invoices but remains outside the raw-material audit scope.</x:v>
      </x:c>
      <x:c r="H16" s="58" t="str">
        <x:v>3. All $2,230 of freight is disclosed and tied to invoices but remains outside the raw-material audit scope.</x:v>
      </x:c>
      <x:c r="I16" s="58" t="str">
        <x:v>3. All $2,230 of freight is disclosed and tied to invoices but remains outside the raw-material audit scope.</x:v>
      </x:c>
      <x:c r="J16" s="58" t="str">
        <x:v>3. All $2,230 of freight is disclosed and tied to invoices but remains outside the raw-material audit scope.</x:v>
      </x:c>
    </x:row>
    <x:row r="17" ht="27" customHeight="1">
      <x:c r="A17" s="60" t="str">
        <x:v>4. Rejected-material recoveries require both a billed cost and an independent quality or receiving record.</x:v>
      </x:c>
      <x:c r="B17" s="60" t="str">
        <x:v>4. Rejected-material recoveries require both a billed cost and an independent quality or receiving record.</x:v>
      </x:c>
      <x:c r="C17" s="60" t="str">
        <x:v>4. Rejected-material recoveries require both a billed cost and an independent quality or receiving record.</x:v>
      </x:c>
      <x:c r="D17" s="60" t="str">
        <x:v>4. Rejected-material recoveries require both a billed cost and an independent quality or receiving record.</x:v>
      </x:c>
      <x:c r="E17" s="60" t="str">
        <x:v>4. Rejected-material recoveries require both a billed cost and an independent quality or receiving record.</x:v>
      </x:c>
      <x:c r="F17" s="60" t="str">
        <x:v>4. Rejected-material recoveries require both a billed cost and an independent quality or receiving record.</x:v>
      </x:c>
      <x:c r="G17" s="60" t="str">
        <x:v>4. Rejected-material recoveries require both a billed cost and an independent quality or receiving record.</x:v>
      </x:c>
      <x:c r="H17" s="60" t="str">
        <x:v>4. Rejected-material recoveries require both a billed cost and an independent quality or receiving record.</x:v>
      </x:c>
      <x:c r="I17" s="60" t="str">
        <x:v>4. Rejected-material recoveries require both a billed cost and an independent quality or receiving record.</x:v>
      </x:c>
      <x:c r="J17" s="60" t="str">
        <x:v>4. Rejected-material recoveries require both a billed cost and an independent quality or receiving record.</x:v>
      </x:c>
    </x:row>
  </x:sheetData>
  <x:mergeCells>
    <x:mergeCell ref="A1:J1"/>
    <x:mergeCell ref="A2:J2"/>
    <x:mergeCell ref="A4:J4"/>
    <x:mergeCell ref="A13:J13"/>
    <x:mergeCell ref="A14:J14"/>
    <x:mergeCell ref="A15:J15"/>
    <x:mergeCell ref="A16:J16"/>
    <x:mergeCell ref="A17:J17"/>
  </x:mergeCells>
  <x:conditionalFormatting sqref="J6:J11">
    <x:cfRule type="containsText" dxfId="5" priority="1" operator="containsText" text="Confirmed"/>
    <x:cfRule type="containsText" dxfId="6" priority="2" operator="containsText" text="Review"/>
    <x:cfRule type="containsText" dxfId="7" priority="3" operator="containsText" text="Excluded"/>
  </x:conditionalFormatting>
  <x:pageMargins left="0.7" right="0.7" top="0.75" bottom="0.75" header="0.3" footer="0.3"/>
  <x:tableParts count="1">
    <x:tablePart xmlns:r="http://schemas.openxmlformats.org/officeDocument/2006/relationships" r:id="R9691c302f57d494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28" hidden="0" customWidth="1"/>
    <x:col min="6" max="6" width="13" hidden="0" customWidth="1"/>
    <x:col min="7" max="7" width="13" hidden="0" customWidth="1"/>
    <x:col min="8" max="8" width="9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8" hidden="0" customWidth="1"/>
    <x:col min="15" max="15" width="18" hidden="0" customWidth="1"/>
    <x:col min="16" max="16" width="13" hidden="0" customWidth="1"/>
    <x:col min="17" max="17" width="13" hidden="0" customWidth="1"/>
    <x:col min="18" max="18" width="14" hidden="0" customWidth="1"/>
    <x:col min="19" max="19" width="48" hidden="0" customWidth="1"/>
    <x:col min="20" max="20" width="28" hidden="0" customWidth="1"/>
  </x:cols>
  <x:sheetData>
    <x:row r="1" ht="34" customHeight="1">
      <x:c r="A1" s="3" t="str">
        <x:v>CostVerify — Formula-Linked Raw-Material Invoice Audit</x:v>
      </x:c>
      <x:c r="B1" s="3" t="str">
        <x:v>CostVerify — Formula-Linked Raw-Material Invoice Audit</x:v>
      </x:c>
      <x:c r="C1" s="3" t="str">
        <x:v>CostVerify — Formula-Linked Raw-Material Invoice Audit</x:v>
      </x:c>
      <x:c r="D1" s="3" t="str">
        <x:v>CostVerify — Formula-Linked Raw-Material Invoice Audit</x:v>
      </x:c>
      <x:c r="E1" s="3" t="str">
        <x:v>CostVerify — Formula-Linked Raw-Material Invoice Audit</x:v>
      </x:c>
      <x:c r="F1" s="3" t="str">
        <x:v>CostVerify — Formula-Linked Raw-Material Invoice Audit</x:v>
      </x:c>
      <x:c r="G1" s="3" t="str">
        <x:v>CostVerify — Formula-Linked Raw-Material Invoice Audit</x:v>
      </x:c>
      <x:c r="H1" s="3" t="str">
        <x:v>CostVerify — Formula-Linked Raw-Material Invoice Audit</x:v>
      </x:c>
      <x:c r="I1" s="3" t="str">
        <x:v>CostVerify — Formula-Linked Raw-Material Invoice Audit</x:v>
      </x:c>
      <x:c r="J1" s="3" t="str">
        <x:v>CostVerify — Formula-Linked Raw-Material Invoice Audit</x:v>
      </x:c>
      <x:c r="K1" s="3" t="str">
        <x:v>CostVerify — Formula-Linked Raw-Material Invoice Audit</x:v>
      </x:c>
      <x:c r="L1" s="3" t="str">
        <x:v>CostVerify — Formula-Linked Raw-Material Invoice Audit</x:v>
      </x:c>
      <x:c r="M1" s="3" t="str">
        <x:v>CostVerify — Formula-Linked Raw-Material Invoice Audit</x:v>
      </x:c>
      <x:c r="N1" s="3" t="str">
        <x:v>CostVerify — Formula-Linked Raw-Material Invoice Audit</x:v>
      </x:c>
      <x:c r="O1" s="3" t="str">
        <x:v>CostVerify — Formula-Linked Raw-Material Invoice Audit</x:v>
      </x:c>
      <x:c r="P1" s="3" t="str">
        <x:v>CostVerify — Formula-Linked Raw-Material Invoice Audit</x:v>
      </x:c>
      <x:c r="Q1" s="3" t="str">
        <x:v>CostVerify — Formula-Linked Raw-Material Invoice Audit</x:v>
      </x:c>
      <x:c r="R1" s="3" t="str">
        <x:v>CostVerify — Formula-Linked Raw-Material Invoice Audit</x:v>
      </x:c>
      <x:c r="S1" s="3" t="str">
        <x:v>CostVerify — Formula-Linked Raw-Material Invoice Audit</x:v>
      </x:c>
      <x:c r="T1" s="3" t="str">
        <x:v>CostVerify — Formula-Linked Raw-Material Invoice Audit</x:v>
      </x:c>
    </x:row>
    <x:row r="2" ht="30" customHeight="1">
      <x:c r="A2" s="7" t="str">
        <x:v>One supplier line per row. Expected cost traces to Rate Card; recoveries are positive-only and never offset against undercharges.</x:v>
      </x:c>
      <x:c r="B2" s="7" t="str">
        <x:v>One supplier line per row. Expected cost traces to Rate Card; recoveries are positive-only and never offset against undercharges.</x:v>
      </x:c>
      <x:c r="C2" s="7" t="str">
        <x:v>One supplier line per row. Expected cost traces to Rate Card; recoveries are positive-only and never offset against undercharges.</x:v>
      </x:c>
      <x:c r="D2" s="7" t="str">
        <x:v>One supplier line per row. Expected cost traces to Rate Card; recoveries are positive-only and never offset against undercharges.</x:v>
      </x:c>
      <x:c r="E2" s="7" t="str">
        <x:v>One supplier line per row. Expected cost traces to Rate Card; recoveries are positive-only and never offset against undercharges.</x:v>
      </x:c>
      <x:c r="F2" s="7" t="str">
        <x:v>One supplier line per row. Expected cost traces to Rate Card; recoveries are positive-only and never offset against undercharges.</x:v>
      </x:c>
      <x:c r="G2" s="7" t="str">
        <x:v>One supplier line per row. Expected cost traces to Rate Card; recoveries are positive-only and never offset against undercharges.</x:v>
      </x:c>
      <x:c r="H2" s="7" t="str">
        <x:v>One supplier line per row. Expected cost traces to Rate Card; recoveries are positive-only and never offset against undercharges.</x:v>
      </x:c>
      <x:c r="I2" s="7" t="str">
        <x:v>One supplier line per row. Expected cost traces to Rate Card; recoveries are positive-only and never offset against undercharges.</x:v>
      </x:c>
      <x:c r="J2" s="7" t="str">
        <x:v>One supplier line per row. Expected cost traces to Rate Card; recoveries are positive-only and never offset against undercharges.</x:v>
      </x:c>
      <x:c r="K2" s="7" t="str">
        <x:v>One supplier line per row. Expected cost traces to Rate Card; recoveries are positive-only and never offset against undercharges.</x:v>
      </x:c>
      <x:c r="L2" s="7" t="str">
        <x:v>One supplier line per row. Expected cost traces to Rate Card; recoveries are positive-only and never offset against undercharges.</x:v>
      </x:c>
      <x:c r="M2" s="7" t="str">
        <x:v>One supplier line per row. Expected cost traces to Rate Card; recoveries are positive-only and never offset against undercharges.</x:v>
      </x:c>
      <x:c r="N2" s="7" t="str">
        <x:v>One supplier line per row. Expected cost traces to Rate Card; recoveries are positive-only and never offset against undercharges.</x:v>
      </x:c>
      <x:c r="O2" s="7" t="str">
        <x:v>One supplier line per row. Expected cost traces to Rate Card; recoveries are positive-only and never offset against undercharges.</x:v>
      </x:c>
      <x:c r="P2" s="7" t="str">
        <x:v>One supplier line per row. Expected cost traces to Rate Card; recoveries are positive-only and never offset against undercharges.</x:v>
      </x:c>
      <x:c r="Q2" s="7" t="str">
        <x:v>One supplier line per row. Expected cost traces to Rate Card; recoveries are positive-only and never offset against undercharges.</x:v>
      </x:c>
      <x:c r="R2" s="7" t="str">
        <x:v>One supplier line per row. Expected cost traces to Rate Card; recoveries are positive-only and never offset against undercharges.</x:v>
      </x:c>
      <x:c r="S2" s="7" t="str">
        <x:v>One supplier line per row. Expected cost traces to Rate Card; recoveries are positive-only and never offset against undercharges.</x:v>
      </x:c>
      <x:c r="T2" s="7" t="str">
        <x:v>One supplier line per row. Expected cost traces to Rate Card; recoveries are positive-only and never offset against undercharges.</x:v>
      </x:c>
    </x:row>
    <x:row r="4" ht="23" customHeight="1">
      <x:c r="A4" s="10" t="str">
        <x:v>INVOICE LINE → RATE KEY → AGREED COST → EVIDENCE DECISION → RECOVERY</x:v>
      </x:c>
      <x:c r="B4" s="10" t="str">
        <x:v>INVOICE LINE → RATE KEY → AGREED COST → EVIDENCE DECISION → RECOVERY</x:v>
      </x:c>
      <x:c r="C4" s="10" t="str">
        <x:v>INVOICE LINE → RATE KEY → AGREED COST → EVIDENCE DECISION → RECOVERY</x:v>
      </x:c>
      <x:c r="D4" s="10" t="str">
        <x:v>INVOICE LINE → RATE KEY → AGREED COST → EVIDENCE DECISION → RECOVERY</x:v>
      </x:c>
      <x:c r="E4" s="10" t="str">
        <x:v>INVOICE LINE → RATE KEY → AGREED COST → EVIDENCE DECISION → RECOVERY</x:v>
      </x:c>
      <x:c r="F4" s="10" t="str">
        <x:v>INVOICE LINE → RATE KEY → AGREED COST → EVIDENCE DECISION → RECOVERY</x:v>
      </x:c>
      <x:c r="G4" s="10" t="str">
        <x:v>INVOICE LINE → RATE KEY → AGREED COST → EVIDENCE DECISION → RECOVERY</x:v>
      </x:c>
      <x:c r="H4" s="10" t="str">
        <x:v>INVOICE LINE → RATE KEY → AGREED COST → EVIDENCE DECISION → RECOVERY</x:v>
      </x:c>
      <x:c r="I4" s="10" t="str">
        <x:v>INVOICE LINE → RATE KEY → AGREED COST → EVIDENCE DECISION → RECOVERY</x:v>
      </x:c>
      <x:c r="J4" s="10" t="str">
        <x:v>INVOICE LINE → RATE KEY → AGREED COST → EVIDENCE DECISION → RECOVERY</x:v>
      </x:c>
      <x:c r="K4" s="10" t="str">
        <x:v>INVOICE LINE → RATE KEY → AGREED COST → EVIDENCE DECISION → RECOVERY</x:v>
      </x:c>
      <x:c r="L4" s="10" t="str">
        <x:v>INVOICE LINE → RATE KEY → AGREED COST → EVIDENCE DECISION → RECOVERY</x:v>
      </x:c>
      <x:c r="M4" s="10" t="str">
        <x:v>INVOICE LINE → RATE KEY → AGREED COST → EVIDENCE DECISION → RECOVERY</x:v>
      </x:c>
      <x:c r="N4" s="10" t="str">
        <x:v>INVOICE LINE → RATE KEY → AGREED COST → EVIDENCE DECISION → RECOVERY</x:v>
      </x:c>
      <x:c r="O4" s="10" t="str">
        <x:v>INVOICE LINE → RATE KEY → AGREED COST → EVIDENCE DECISION → RECOVERY</x:v>
      </x:c>
      <x:c r="P4" s="10" t="str">
        <x:v>INVOICE LINE → RATE KEY → AGREED COST → EVIDENCE DECISION → RECOVERY</x:v>
      </x:c>
      <x:c r="Q4" s="10" t="str">
        <x:v>INVOICE LINE → RATE KEY → AGREED COST → EVIDENCE DECISION → RECOVERY</x:v>
      </x:c>
      <x:c r="R4" s="10" t="str">
        <x:v>INVOICE LINE → RATE KEY → AGREED COST → EVIDENCE DECISION → RECOVERY</x:v>
      </x:c>
      <x:c r="S4" s="10" t="str">
        <x:v>INVOICE LINE → RATE KEY → AGREED COST → EVIDENCE DECISION → RECOVERY</x:v>
      </x:c>
      <x:c r="T4" s="10" t="str">
        <x:v>INVOICE LINE → RATE KEY → AGREED COST → EVIDENCE DECISION → RECOVERY</x:v>
      </x:c>
    </x:row>
    <x:row r="5" ht="31" customHeight="1">
      <x:c r="A5" s="16" t="str">
        <x:v>Audit Line ID</x:v>
      </x:c>
      <x:c r="B5" s="16" t="str">
        <x:v>Invoice Date</x:v>
      </x:c>
      <x:c r="C5" s="16" t="str">
        <x:v>Invoice #</x:v>
      </x:c>
      <x:c r="D5" s="16" t="str">
        <x:v>PO #</x:v>
      </x:c>
      <x:c r="E5" s="16" t="str">
        <x:v>Raw Material</x:v>
      </x:c>
      <x:c r="F5" s="16" t="str">
        <x:v>Rate Key</x:v>
      </x:c>
      <x:c r="G5" s="16" t="str">
        <x:v>Quantity</x:v>
      </x:c>
      <x:c r="H5" s="16" t="str">
        <x:v>UOM</x:v>
      </x:c>
      <x:c r="I5" s="16" t="str">
        <x:v>Invoiced Unit Rate</x:v>
      </x:c>
      <x:c r="J5" s="16" t="str">
        <x:v>Invoiced Cost</x:v>
      </x:c>
      <x:c r="K5" s="16" t="str">
        <x:v>Agreed Unit Rate</x:v>
      </x:c>
      <x:c r="L5" s="16" t="str">
        <x:v>Discount</x:v>
      </x:c>
      <x:c r="M5" s="16" t="str">
        <x:v>Rate-Card Cost</x:v>
      </x:c>
      <x:c r="N5" s="16" t="str">
        <x:v>Category</x:v>
      </x:c>
      <x:c r="O5" s="16" t="str">
        <x:v>Treatment</x:v>
      </x:c>
      <x:c r="P5" s="16" t="str">
        <x:v>Allowed Cost</x:v>
      </x:c>
      <x:c r="Q5" s="16" t="str">
        <x:v>Confirmed Recovery</x:v>
      </x:c>
      <x:c r="R5" s="16" t="str">
        <x:v>Status</x:v>
      </x:c>
      <x:c r="S5" s="16" t="str">
        <x:v>Evidence / Reason</x:v>
      </x:c>
      <x:c r="T5" s="16" t="str">
        <x:v>Source Ref</x:v>
      </x:c>
    </x:row>
    <x:row r="6" ht="27" customHeight="1">
      <x:c r="A6" s="35" t="str">
        <x:v>CVL-0001</x:v>
      </x:c>
      <x:c r="B6" s="39" t="n">
        <x:v>46142</x:v>
      </x:c>
      <x:c r="C6" s="35" t="str">
        <x:v>INV-4012</x:v>
      </x:c>
      <x:c r="D6" s="35" t="str">
        <x:v>PO-78001</x:v>
      </x:c>
      <x:c r="E6" s="35" t="str">
        <x:v>Aluminum Sheet — 2mm</x:v>
      </x:c>
      <x:c r="F6" s="35" t="str">
        <x:v>RM-AL-002</x:v>
      </x:c>
      <x:c r="G6" s="41" t="n">
        <x:v>1000</x:v>
      </x:c>
      <x:c r="H6" s="35" t="str">
        <x:v>kg</x:v>
      </x:c>
      <x:c r="I6" s="43" t="n">
        <x:v>4.82</x:v>
      </x:c>
      <x:c r="J6" s="44" t="n">
        <x:f>ROUND(G6*I6,2)</x:f>
        <x:v>4820</x:v>
      </x:c>
      <x:c r="K6" s="44" t="n">
        <x:f>IFERROR(VLOOKUP(F6,'Rate Card'!$A$6:$H$11,4,FALSE),0)</x:f>
        <x:v>4.65</x:v>
      </x:c>
      <x:c r="L6" s="47" t="n">
        <x:f>IFERROR(VLOOKUP(F6,'Rate Card'!$A$6:$H$11,5,FALSE),0)</x:f>
        <x:v>0.03</x:v>
      </x:c>
      <x:c r="M6" s="44" t="n">
        <x:f>ROUND(G6*K6*(1-L6),2)</x:f>
        <x:v>4510.5</x:v>
      </x:c>
      <x:c r="N6" s="35" t="str">
        <x:v>Rate variance</x:v>
      </x:c>
      <x:c r="O6" s="35" t="str">
        <x:v>Standard</x:v>
      </x:c>
      <x:c r="P6" s="44" t="n">
        <x:f>IF(O6="Rejected quality",0,IF(O6="Confirmed duplicate",0,IF(OR(O6="Out of scope",O6="Review required"),J6,M6)))</x:f>
        <x:v>4510.5</x:v>
      </x:c>
      <x:c r="Q6" s="44" t="n">
        <x:f>ROUND(MAX(0,J6-P6),2)</x:f>
        <x:v>309.5</x:v>
      </x:c>
      <x:c r="R6" s="37" t="str">
        <x:f>IF(O6="Out of scope","Excluded",IF(O6="Review required","Review",IF(Q6&gt;0,"Confirmed",IF(J6&lt;M6,"At/below rate","Verified"))))</x:f>
        <x:v>Confirmed</x:v>
      </x:c>
      <x:c r="S6" s="49" t="str">
        <x:v>Contract rate plus 3% volume discount not reflected.</x:v>
      </x:c>
      <x:c r="T6" s="49" t="str">
        <x:v>Invoice p.1 / MSA §4.1</x:v>
      </x:c>
    </x:row>
    <x:row r="7" ht="27" customHeight="1">
      <x:c r="A7" s="36" t="str">
        <x:v>CVL-0002</x:v>
      </x:c>
      <x:c r="B7" s="40" t="n">
        <x:v>46142</x:v>
      </x:c>
      <x:c r="C7" s="36" t="str">
        <x:v>INV-4012</x:v>
      </x:c>
      <x:c r="D7" s="36" t="str">
        <x:v>PO-78001</x:v>
      </x:c>
      <x:c r="E7" s="36" t="str">
        <x:v>Cold-Rolled Steel Coil</x:v>
      </x:c>
      <x:c r="F7" s="36" t="str">
        <x:v>RM-ST-110</x:v>
      </x:c>
      <x:c r="G7" s="42" t="n">
        <x:v>2000</x:v>
      </x:c>
      <x:c r="H7" s="36" t="str">
        <x:v>kg</x:v>
      </x:c>
      <x:c r="I7" s="45" t="n">
        <x:v>1.28</x:v>
      </x:c>
      <x:c r="J7" s="46" t="n">
        <x:f>ROUND(G7*I7,2)</x:f>
        <x:v>2560</x:v>
      </x:c>
      <x:c r="K7" s="46" t="n">
        <x:f>IFERROR(VLOOKUP(F7,'Rate Card'!$A$6:$H$11,4,FALSE),0)</x:f>
        <x:v>1.28</x:v>
      </x:c>
      <x:c r="L7" s="48" t="n">
        <x:f>IFERROR(VLOOKUP(F7,'Rate Card'!$A$6:$H$11,5,FALSE),0)</x:f>
        <x:v>0</x:v>
      </x:c>
      <x:c r="M7" s="46" t="n">
        <x:f>ROUND(G7*K7*(1-L7),2)</x:f>
        <x:v>2560</x:v>
      </x:c>
      <x:c r="N7" s="36" t="str">
        <x:v>Compliant</x:v>
      </x:c>
      <x:c r="O7" s="36" t="str">
        <x:v>Standard</x:v>
      </x:c>
      <x:c r="P7" s="46" t="n">
        <x:f>IF(O7="Rejected quality",0,IF(O7="Confirmed duplicate",0,IF(OR(O7="Out of scope",O7="Review required"),J7,M7)))</x:f>
        <x:v>2560</x:v>
      </x:c>
      <x:c r="Q7" s="46" t="n">
        <x:f>ROUND(MAX(0,J7-P7),2)</x:f>
        <x:v>0</x:v>
      </x:c>
      <x:c r="R7" s="38" t="str">
        <x:f>IF(O7="Out of scope","Excluded",IF(O7="Review required","Review",IF(Q7&gt;0,"Confirmed",IF(J7&lt;M7,"At/below rate","Verified"))))</x:f>
        <x:v>Verified</x:v>
      </x:c>
      <x:c r="S7" s="50" t="str">
        <x:v>Billed at the agreed unit rate.</x:v>
      </x:c>
      <x:c r="T7" s="50" t="str">
        <x:v>Invoice p.1 / MSA §3.2</x:v>
      </x:c>
    </x:row>
    <x:row r="8" ht="27" customHeight="1">
      <x:c r="A8" s="36" t="str">
        <x:v>CVL-0003</x:v>
      </x:c>
      <x:c r="B8" s="40" t="n">
        <x:v>46142</x:v>
      </x:c>
      <x:c r="C8" s="36" t="str">
        <x:v>INV-4012</x:v>
      </x:c>
      <x:c r="D8" s="36" t="str">
        <x:v>PO-78001</x:v>
      </x:c>
      <x:c r="E8" s="36" t="str">
        <x:v>ABS Resin Pellets</x:v>
      </x:c>
      <x:c r="F8" s="36" t="str">
        <x:v>RM-RS-520</x:v>
      </x:c>
      <x:c r="G8" s="42" t="n">
        <x:v>800</x:v>
      </x:c>
      <x:c r="H8" s="36" t="str">
        <x:v>kg</x:v>
      </x:c>
      <x:c r="I8" s="45" t="n">
        <x:v>2.25</x:v>
      </x:c>
      <x:c r="J8" s="46" t="n">
        <x:f>ROUND(G8*I8,2)</x:f>
        <x:v>1800</x:v>
      </x:c>
      <x:c r="K8" s="46" t="n">
        <x:f>IFERROR(VLOOKUP(F8,'Rate Card'!$A$6:$H$11,4,FALSE),0)</x:f>
        <x:v>2.12</x:v>
      </x:c>
      <x:c r="L8" s="48" t="n">
        <x:f>IFERROR(VLOOKUP(F8,'Rate Card'!$A$6:$H$11,5,FALSE),0)</x:f>
        <x:v>0.05</x:v>
      </x:c>
      <x:c r="M8" s="46" t="n">
        <x:f>ROUND(G8*K8*(1-L8),2)</x:f>
        <x:v>1611.2</x:v>
      </x:c>
      <x:c r="N8" s="36" t="str">
        <x:v>Rate variance</x:v>
      </x:c>
      <x:c r="O8" s="36" t="str">
        <x:v>Standard</x:v>
      </x:c>
      <x:c r="P8" s="46" t="n">
        <x:f>IF(O8="Rejected quality",0,IF(O8="Confirmed duplicate",0,IF(OR(O8="Out of scope",O8="Review required"),J8,M8)))</x:f>
        <x:v>1611.2</x:v>
      </x:c>
      <x:c r="Q8" s="46" t="n">
        <x:f>ROUND(MAX(0,J8-P8),2)</x:f>
        <x:v>188.8</x:v>
      </x:c>
      <x:c r="R8" s="38" t="str">
        <x:f>IF(O8="Out of scope","Excluded",IF(O8="Review required","Review",IF(Q8&gt;0,"Confirmed",IF(J8&lt;M8,"At/below rate","Verified"))))</x:f>
        <x:v>Confirmed</x:v>
      </x:c>
      <x:c r="S8" s="50" t="str">
        <x:v>Invoice rate exceeds contract rate and rebate-adjusted cost.</x:v>
      </x:c>
      <x:c r="T8" s="50" t="str">
        <x:v>Invoice p.1 / REBATE-RS-05</x:v>
      </x:c>
    </x:row>
    <x:row r="9" ht="27" customHeight="1">
      <x:c r="A9" s="36" t="str">
        <x:v>CVL-0004</x:v>
      </x:c>
      <x:c r="B9" s="40" t="n">
        <x:v>46142</x:v>
      </x:c>
      <x:c r="C9" s="36" t="str">
        <x:v>INV-4012</x:v>
      </x:c>
      <x:c r="D9" s="36" t="str">
        <x:v>PO-78001</x:v>
      </x:c>
      <x:c r="E9" s="36" t="str">
        <x:v>Industrial Adhesive</x:v>
      </x:c>
      <x:c r="F9" s="36" t="str">
        <x:v>RM-AD-014</x:v>
      </x:c>
      <x:c r="G9" s="42" t="n">
        <x:v>60</x:v>
      </x:c>
      <x:c r="H9" s="36" t="str">
        <x:v>litre</x:v>
      </x:c>
      <x:c r="I9" s="45" t="n">
        <x:v>8.75</x:v>
      </x:c>
      <x:c r="J9" s="46" t="n">
        <x:f>ROUND(G9*I9,2)</x:f>
        <x:v>525</x:v>
      </x:c>
      <x:c r="K9" s="46" t="n">
        <x:f>IFERROR(VLOOKUP(F9,'Rate Card'!$A$6:$H$11,4,FALSE),0)</x:f>
        <x:v>8.75</x:v>
      </x:c>
      <x:c r="L9" s="48" t="n">
        <x:f>IFERROR(VLOOKUP(F9,'Rate Card'!$A$6:$H$11,5,FALSE),0)</x:f>
        <x:v>0</x:v>
      </x:c>
      <x:c r="M9" s="46" t="n">
        <x:f>ROUND(G9*K9*(1-L9),2)</x:f>
        <x:v>525</x:v>
      </x:c>
      <x:c r="N9" s="36" t="str">
        <x:v>Compliant</x:v>
      </x:c>
      <x:c r="O9" s="36" t="str">
        <x:v>Standard</x:v>
      </x:c>
      <x:c r="P9" s="46" t="n">
        <x:f>IF(O9="Rejected quality",0,IF(O9="Confirmed duplicate",0,IF(OR(O9="Out of scope",O9="Review required"),J9,M9)))</x:f>
        <x:v>525</x:v>
      </x:c>
      <x:c r="Q9" s="46" t="n">
        <x:f>ROUND(MAX(0,J9-P9),2)</x:f>
        <x:v>0</x:v>
      </x:c>
      <x:c r="R9" s="38" t="str">
        <x:f>IF(O9="Out of scope","Excluded",IF(O9="Review required","Review",IF(Q9&gt;0,"Confirmed",IF(J9&lt;M9,"At/below rate","Verified"))))</x:f>
        <x:v>Verified</x:v>
      </x:c>
      <x:c r="S9" s="50" t="str">
        <x:v>Billed at the agreed unit rate.</x:v>
      </x:c>
      <x:c r="T9" s="50" t="str">
        <x:v>Invoice p.1 / PO schedule</x:v>
      </x:c>
    </x:row>
    <x:row r="10" ht="27" customHeight="1">
      <x:c r="A10" s="36" t="str">
        <x:v>CVL-0005</x:v>
      </x:c>
      <x:c r="B10" s="40" t="n">
        <x:v>46142</x:v>
      </x:c>
      <x:c r="C10" s="36" t="str">
        <x:v>INV-4012</x:v>
      </x:c>
      <x:c r="D10" s="36" t="str">
        <x:v>PO-78001</x:v>
      </x:c>
      <x:c r="E10" s="36" t="str">
        <x:v>Corrugated Carton — Large</x:v>
      </x:c>
      <x:c r="F10" s="36" t="str">
        <x:v>RM-PK-240</x:v>
      </x:c>
      <x:c r="G10" s="42" t="n">
        <x:v>1000</x:v>
      </x:c>
      <x:c r="H10" s="36" t="str">
        <x:v>unit</x:v>
      </x:c>
      <x:c r="I10" s="45" t="n">
        <x:v>0.82</x:v>
      </x:c>
      <x:c r="J10" s="46" t="n">
        <x:f>ROUND(G10*I10,2)</x:f>
        <x:v>820</x:v>
      </x:c>
      <x:c r="K10" s="46" t="n">
        <x:f>IFERROR(VLOOKUP(F10,'Rate Card'!$A$6:$H$11,4,FALSE),0)</x:f>
        <x:v>0.82</x:v>
      </x:c>
      <x:c r="L10" s="48" t="n">
        <x:f>IFERROR(VLOOKUP(F10,'Rate Card'!$A$6:$H$11,5,FALSE),0)</x:f>
        <x:v>0.02</x:v>
      </x:c>
      <x:c r="M10" s="46" t="n">
        <x:f>ROUND(G10*K10*(1-L10),2)</x:f>
        <x:v>803.6</x:v>
      </x:c>
      <x:c r="N10" s="36" t="str">
        <x:v>Missed rebate</x:v>
      </x:c>
      <x:c r="O10" s="36" t="str">
        <x:v>Standard</x:v>
      </x:c>
      <x:c r="P10" s="46" t="n">
        <x:f>IF(O10="Rejected quality",0,IF(O10="Confirmed duplicate",0,IF(OR(O10="Out of scope",O10="Review required"),J10,M10)))</x:f>
        <x:v>803.6</x:v>
      </x:c>
      <x:c r="Q10" s="46" t="n">
        <x:f>ROUND(MAX(0,J10-P10),2)</x:f>
        <x:v>16.4</x:v>
      </x:c>
      <x:c r="R10" s="38" t="str">
        <x:f>IF(O10="Out of scope","Excluded",IF(O10="Review required","Review",IF(Q10&gt;0,"Confirmed",IF(J10&lt;M10,"At/below rate","Verified"))))</x:f>
        <x:v>Confirmed</x:v>
      </x:c>
      <x:c r="S10" s="50" t="str">
        <x:v>2% packaging discount not applied.</x:v>
      </x:c>
      <x:c r="T10" s="50" t="str">
        <x:v>Invoice p.2 / PACK §2.4</x:v>
      </x:c>
    </x:row>
    <x:row r="11" ht="27" customHeight="1">
      <x:c r="A11" s="36" t="str">
        <x:v>CVL-0006</x:v>
      </x:c>
      <x:c r="B11" s="40" t="n">
        <x:v>46142</x:v>
      </x:c>
      <x:c r="C11" s="36" t="str">
        <x:v>INV-4012</x:v>
      </x:c>
      <x:c r="D11" s="36" t="str">
        <x:v>PO-78001</x:v>
      </x:c>
      <x:c r="E11" s="36" t="str">
        <x:v>Inbound Freight</x:v>
      </x:c>
      <x:c r="F11" s="36" t="str"/>
      <x:c r="G11" s="42" t="n">
        <x:v>1</x:v>
      </x:c>
      <x:c r="H11" s="36" t="str">
        <x:v>lot</x:v>
      </x:c>
      <x:c r="I11" s="45" t="n">
        <x:v>680</x:v>
      </x:c>
      <x:c r="J11" s="46" t="n">
        <x:f>ROUND(G11*I11,2)</x:f>
        <x:v>680</x:v>
      </x:c>
      <x:c r="K11" s="46" t="n">
        <x:f>IFERROR(VLOOKUP(F11,'Rate Card'!$A$6:$H$11,4,FALSE),0)</x:f>
        <x:v>0</x:v>
      </x:c>
      <x:c r="L11" s="48" t="n">
        <x:f>IFERROR(VLOOKUP(F11,'Rate Card'!$A$6:$H$11,5,FALSE),0)</x:f>
        <x:v>0</x:v>
      </x:c>
      <x:c r="M11" s="46" t="n">
        <x:f>ROUND(G11*K11*(1-L11),2)</x:f>
        <x:v>0</x:v>
      </x:c>
      <x:c r="N11" s="36" t="str">
        <x:v>Freight — excluded</x:v>
      </x:c>
      <x:c r="O11" s="36" t="str">
        <x:v>Out of scope</x:v>
      </x:c>
      <x:c r="P11" s="46" t="n">
        <x:f>IF(O11="Rejected quality",0,IF(O11="Confirmed duplicate",0,IF(OR(O11="Out of scope",O11="Review required"),J11,M11)))</x:f>
        <x:v>680</x:v>
      </x:c>
      <x:c r="Q11" s="46" t="n">
        <x:f>ROUND(MAX(0,J11-P11),2)</x:f>
        <x:v>0</x:v>
      </x:c>
      <x:c r="R11" s="38" t="str">
        <x:f>IF(O11="Out of scope","Excluded",IF(O11="Review required","Review",IF(Q11&gt;0,"Confirmed",IF(J11&lt;M11,"At/below rate","Verified"))))</x:f>
        <x:v>Excluded</x:v>
      </x:c>
      <x:c r="S11" s="50" t="str">
        <x:v>Freight is disclosed but excluded from the production-cost recovery.</x:v>
      </x:c>
      <x:c r="T11" s="50" t="str">
        <x:v>Invoice p.2</x:v>
      </x:c>
    </x:row>
    <x:row r="12" ht="27" customHeight="1">
      <x:c r="A12" s="36" t="str">
        <x:v>CVL-0007</x:v>
      </x:c>
      <x:c r="B12" s="40" t="n">
        <x:v>46173</x:v>
      </x:c>
      <x:c r="C12" s="36" t="str">
        <x:v>INV-4097</x:v>
      </x:c>
      <x:c r="D12" s="36" t="str">
        <x:v>PO-78122</x:v>
      </x:c>
      <x:c r="E12" s="36" t="str">
        <x:v>Aluminum Sheet — 2mm</x:v>
      </x:c>
      <x:c r="F12" s="36" t="str">
        <x:v>RM-AL-002</x:v>
      </x:c>
      <x:c r="G12" s="42" t="n">
        <x:v>750</x:v>
      </x:c>
      <x:c r="H12" s="36" t="str">
        <x:v>kg</x:v>
      </x:c>
      <x:c r="I12" s="45" t="n">
        <x:v>4.65</x:v>
      </x:c>
      <x:c r="J12" s="46" t="n">
        <x:f>ROUND(G12*I12,2)</x:f>
        <x:v>3487.5</x:v>
      </x:c>
      <x:c r="K12" s="46" t="n">
        <x:f>IFERROR(VLOOKUP(F12,'Rate Card'!$A$6:$H$11,4,FALSE),0)</x:f>
        <x:v>4.65</x:v>
      </x:c>
      <x:c r="L12" s="48" t="n">
        <x:f>IFERROR(VLOOKUP(F12,'Rate Card'!$A$6:$H$11,5,FALSE),0)</x:f>
        <x:v>0.03</x:v>
      </x:c>
      <x:c r="M12" s="46" t="n">
        <x:f>ROUND(G12*K12*(1-L12),2)</x:f>
        <x:v>3382.88</x:v>
      </x:c>
      <x:c r="N12" s="36" t="str">
        <x:v>Missed rebate</x:v>
      </x:c>
      <x:c r="O12" s="36" t="str">
        <x:v>Standard</x:v>
      </x:c>
      <x:c r="P12" s="46" t="n">
        <x:f>IF(O12="Rejected quality",0,IF(O12="Confirmed duplicate",0,IF(OR(O12="Out of scope",O12="Review required"),J12,M12)))</x:f>
        <x:v>3382.88</x:v>
      </x:c>
      <x:c r="Q12" s="46" t="n">
        <x:f>ROUND(MAX(0,J12-P12),2)</x:f>
        <x:v>104.62</x:v>
      </x:c>
      <x:c r="R12" s="38" t="str">
        <x:f>IF(O12="Out of scope","Excluded",IF(O12="Review required","Review",IF(Q12&gt;0,"Confirmed",IF(J12&lt;M12,"At/below rate","Verified"))))</x:f>
        <x:v>Confirmed</x:v>
      </x:c>
      <x:c r="S12" s="50" t="str">
        <x:v>3% volume discount not applied.</x:v>
      </x:c>
      <x:c r="T12" s="50" t="str">
        <x:v>Invoice p.1 / MSA §4.1</x:v>
      </x:c>
    </x:row>
    <x:row r="13" ht="27" customHeight="1">
      <x:c r="A13" s="36" t="str">
        <x:v>CVL-0008</x:v>
      </x:c>
      <x:c r="B13" s="40" t="n">
        <x:v>46173</x:v>
      </x:c>
      <x:c r="C13" s="36" t="str">
        <x:v>INV-4097</x:v>
      </x:c>
      <x:c r="D13" s="36" t="str">
        <x:v>PO-78122</x:v>
      </x:c>
      <x:c r="E13" s="36" t="str">
        <x:v>Cold-Rolled Steel Coil</x:v>
      </x:c>
      <x:c r="F13" s="36" t="str">
        <x:v>RM-ST-110</x:v>
      </x:c>
      <x:c r="G13" s="42" t="n">
        <x:v>2500</x:v>
      </x:c>
      <x:c r="H13" s="36" t="str">
        <x:v>kg</x:v>
      </x:c>
      <x:c r="I13" s="45" t="n">
        <x:v>1.31</x:v>
      </x:c>
      <x:c r="J13" s="46" t="n">
        <x:f>ROUND(G13*I13,2)</x:f>
        <x:v>3275</x:v>
      </x:c>
      <x:c r="K13" s="46" t="n">
        <x:f>IFERROR(VLOOKUP(F13,'Rate Card'!$A$6:$H$11,4,FALSE),0)</x:f>
        <x:v>1.28</x:v>
      </x:c>
      <x:c r="L13" s="48" t="n">
        <x:f>IFERROR(VLOOKUP(F13,'Rate Card'!$A$6:$H$11,5,FALSE),0)</x:f>
        <x:v>0</x:v>
      </x:c>
      <x:c r="M13" s="46" t="n">
        <x:f>ROUND(G13*K13*(1-L13),2)</x:f>
        <x:v>3200</x:v>
      </x:c>
      <x:c r="N13" s="36" t="str">
        <x:v>Rate variance</x:v>
      </x:c>
      <x:c r="O13" s="36" t="str">
        <x:v>Standard</x:v>
      </x:c>
      <x:c r="P13" s="46" t="n">
        <x:f>IF(O13="Rejected quality",0,IF(O13="Confirmed duplicate",0,IF(OR(O13="Out of scope",O13="Review required"),J13,M13)))</x:f>
        <x:v>3200</x:v>
      </x:c>
      <x:c r="Q13" s="46" t="n">
        <x:f>ROUND(MAX(0,J13-P13),2)</x:f>
        <x:v>75</x:v>
      </x:c>
      <x:c r="R13" s="38" t="str">
        <x:f>IF(O13="Out of scope","Excluded",IF(O13="Review required","Review",IF(Q13&gt;0,"Confirmed",IF(J13&lt;M13,"At/below rate","Verified"))))</x:f>
        <x:v>Confirmed</x:v>
      </x:c>
      <x:c r="S13" s="50" t="str">
        <x:v>Invoice unit rate exceeds agreed rate by $0.03/kg.</x:v>
      </x:c>
      <x:c r="T13" s="50" t="str">
        <x:v>Invoice p.1 / MSA §3.2</x:v>
      </x:c>
    </x:row>
    <x:row r="14" ht="27" customHeight="1">
      <x:c r="A14" s="36" t="str">
        <x:v>CVL-0009</x:v>
      </x:c>
      <x:c r="B14" s="40" t="n">
        <x:v>46173</x:v>
      </x:c>
      <x:c r="C14" s="36" t="str">
        <x:v>INV-4097</x:v>
      </x:c>
      <x:c r="D14" s="36" t="str">
        <x:v>PO-78122</x:v>
      </x:c>
      <x:c r="E14" s="36" t="str">
        <x:v>ABS Resin Pellets</x:v>
      </x:c>
      <x:c r="F14" s="36" t="str">
        <x:v>RM-RS-520</x:v>
      </x:c>
      <x:c r="G14" s="42" t="n">
        <x:v>900</x:v>
      </x:c>
      <x:c r="H14" s="36" t="str">
        <x:v>kg</x:v>
      </x:c>
      <x:c r="I14" s="45" t="n">
        <x:v>2.12</x:v>
      </x:c>
      <x:c r="J14" s="46" t="n">
        <x:f>ROUND(G14*I14,2)</x:f>
        <x:v>1908</x:v>
      </x:c>
      <x:c r="K14" s="46" t="n">
        <x:f>IFERROR(VLOOKUP(F14,'Rate Card'!$A$6:$H$11,4,FALSE),0)</x:f>
        <x:v>2.12</x:v>
      </x:c>
      <x:c r="L14" s="48" t="n">
        <x:f>IFERROR(VLOOKUP(F14,'Rate Card'!$A$6:$H$11,5,FALSE),0)</x:f>
        <x:v>0.05</x:v>
      </x:c>
      <x:c r="M14" s="46" t="n">
        <x:f>ROUND(G14*K14*(1-L14),2)</x:f>
        <x:v>1812.6</x:v>
      </x:c>
      <x:c r="N14" s="36" t="str">
        <x:v>Missed rebate</x:v>
      </x:c>
      <x:c r="O14" s="36" t="str">
        <x:v>Standard</x:v>
      </x:c>
      <x:c r="P14" s="46" t="n">
        <x:f>IF(O14="Rejected quality",0,IF(O14="Confirmed duplicate",0,IF(OR(O14="Out of scope",O14="Review required"),J14,M14)))</x:f>
        <x:v>1812.6</x:v>
      </x:c>
      <x:c r="Q14" s="46" t="n">
        <x:f>ROUND(MAX(0,J14-P14),2)</x:f>
        <x:v>95.4</x:v>
      </x:c>
      <x:c r="R14" s="38" t="str">
        <x:f>IF(O14="Out of scope","Excluded",IF(O14="Review required","Review",IF(Q14&gt;0,"Confirmed",IF(J14&lt;M14,"At/below rate","Verified"))))</x:f>
        <x:v>Confirmed</x:v>
      </x:c>
      <x:c r="S14" s="50" t="str">
        <x:v>5% resin rebate not applied.</x:v>
      </x:c>
      <x:c r="T14" s="50" t="str">
        <x:v>Invoice p.1 / REBATE-RS-05</x:v>
      </x:c>
    </x:row>
    <x:row r="15" ht="27" customHeight="1">
      <x:c r="A15" s="36" t="str">
        <x:v>CVL-0010</x:v>
      </x:c>
      <x:c r="B15" s="40" t="n">
        <x:v>46173</x:v>
      </x:c>
      <x:c r="C15" s="36" t="str">
        <x:v>INV-4097</x:v>
      </x:c>
      <x:c r="D15" s="36" t="str">
        <x:v>PO-78122</x:v>
      </x:c>
      <x:c r="E15" s="36" t="str">
        <x:v>Industrial Adhesive</x:v>
      </x:c>
      <x:c r="F15" s="36" t="str">
        <x:v>RM-AD-014</x:v>
      </x:c>
      <x:c r="G15" s="42" t="n">
        <x:v>40</x:v>
      </x:c>
      <x:c r="H15" s="36" t="str">
        <x:v>litre</x:v>
      </x:c>
      <x:c r="I15" s="45" t="n">
        <x:v>8.75</x:v>
      </x:c>
      <x:c r="J15" s="46" t="n">
        <x:f>ROUND(G15*I15,2)</x:f>
        <x:v>350</x:v>
      </x:c>
      <x:c r="K15" s="46" t="n">
        <x:f>IFERROR(VLOOKUP(F15,'Rate Card'!$A$6:$H$11,4,FALSE),0)</x:f>
        <x:v>8.75</x:v>
      </x:c>
      <x:c r="L15" s="48" t="n">
        <x:f>IFERROR(VLOOKUP(F15,'Rate Card'!$A$6:$H$11,5,FALSE),0)</x:f>
        <x:v>0</x:v>
      </x:c>
      <x:c r="M15" s="46" t="n">
        <x:f>ROUND(G15*K15*(1-L15),2)</x:f>
        <x:v>350</x:v>
      </x:c>
      <x:c r="N15" s="36" t="str">
        <x:v>Compliant</x:v>
      </x:c>
      <x:c r="O15" s="36" t="str">
        <x:v>Standard</x:v>
      </x:c>
      <x:c r="P15" s="46" t="n">
        <x:f>IF(O15="Rejected quality",0,IF(O15="Confirmed duplicate",0,IF(OR(O15="Out of scope",O15="Review required"),J15,M15)))</x:f>
        <x:v>350</x:v>
      </x:c>
      <x:c r="Q15" s="46" t="n">
        <x:f>ROUND(MAX(0,J15-P15),2)</x:f>
        <x:v>0</x:v>
      </x:c>
      <x:c r="R15" s="38" t="str">
        <x:f>IF(O15="Out of scope","Excluded",IF(O15="Review required","Review",IF(Q15&gt;0,"Confirmed",IF(J15&lt;M15,"At/below rate","Verified"))))</x:f>
        <x:v>Verified</x:v>
      </x:c>
      <x:c r="S15" s="50" t="str">
        <x:v>Billed at the agreed unit rate.</x:v>
      </x:c>
      <x:c r="T15" s="50" t="str">
        <x:v>Invoice p.2 / PO schedule</x:v>
      </x:c>
    </x:row>
    <x:row r="16" ht="27" customHeight="1">
      <x:c r="A16" s="36" t="str">
        <x:v>CVL-0011</x:v>
      </x:c>
      <x:c r="B16" s="40" t="n">
        <x:v>46173</x:v>
      </x:c>
      <x:c r="C16" s="36" t="str">
        <x:v>INV-4097</x:v>
      </x:c>
      <x:c r="D16" s="36" t="str">
        <x:v>PO-78122</x:v>
      </x:c>
      <x:c r="E16" s="36" t="str">
        <x:v>Brass Fastener — M8</x:v>
      </x:c>
      <x:c r="F16" s="36" t="str">
        <x:v>RM-FT-008</x:v>
      </x:c>
      <x:c r="G16" s="42" t="n">
        <x:v>5000</x:v>
      </x:c>
      <x:c r="H16" s="36" t="str">
        <x:v>unit</x:v>
      </x:c>
      <x:c r="I16" s="45" t="n">
        <x:v>0.19</x:v>
      </x:c>
      <x:c r="J16" s="46" t="n">
        <x:f>ROUND(G16*I16,2)</x:f>
        <x:v>950</x:v>
      </x:c>
      <x:c r="K16" s="46" t="n">
        <x:f>IFERROR(VLOOKUP(F16,'Rate Card'!$A$6:$H$11,4,FALSE),0)</x:f>
        <x:v>0.19</x:v>
      </x:c>
      <x:c r="L16" s="48" t="n">
        <x:f>IFERROR(VLOOKUP(F16,'Rate Card'!$A$6:$H$11,5,FALSE),0)</x:f>
        <x:v>0</x:v>
      </x:c>
      <x:c r="M16" s="46" t="n">
        <x:f>ROUND(G16*K16*(1-L16),2)</x:f>
        <x:v>950</x:v>
      </x:c>
      <x:c r="N16" s="36" t="str">
        <x:v>Compliant</x:v>
      </x:c>
      <x:c r="O16" s="36" t="str">
        <x:v>Standard</x:v>
      </x:c>
      <x:c r="P16" s="46" t="n">
        <x:f>IF(O16="Rejected quality",0,IF(O16="Confirmed duplicate",0,IF(OR(O16="Out of scope",O16="Review required"),J16,M16)))</x:f>
        <x:v>950</x:v>
      </x:c>
      <x:c r="Q16" s="46" t="n">
        <x:f>ROUND(MAX(0,J16-P16),2)</x:f>
        <x:v>0</x:v>
      </x:c>
      <x:c r="R16" s="38" t="str">
        <x:f>IF(O16="Out of scope","Excluded",IF(O16="Review required","Review",IF(Q16&gt;0,"Confirmed",IF(J16&lt;M16,"At/below rate","Verified"))))</x:f>
        <x:v>Verified</x:v>
      </x:c>
      <x:c r="S16" s="50" t="str">
        <x:v>Billed at the agreed unit rate.</x:v>
      </x:c>
      <x:c r="T16" s="50" t="str">
        <x:v>Invoice p.2 / FAST-2026-R1</x:v>
      </x:c>
    </x:row>
    <x:row r="17" ht="27" customHeight="1">
      <x:c r="A17" s="36" t="str">
        <x:v>CVL-0012</x:v>
      </x:c>
      <x:c r="B17" s="40" t="n">
        <x:v>46173</x:v>
      </x:c>
      <x:c r="C17" s="36" t="str">
        <x:v>INV-4097</x:v>
      </x:c>
      <x:c r="D17" s="36" t="str">
        <x:v>PO-78122</x:v>
      </x:c>
      <x:c r="E17" s="36" t="str">
        <x:v>ABS Resin Pellets</x:v>
      </x:c>
      <x:c r="F17" s="36" t="str">
        <x:v>RM-RS-520</x:v>
      </x:c>
      <x:c r="G17" s="42" t="n">
        <x:v>300</x:v>
      </x:c>
      <x:c r="H17" s="36" t="str">
        <x:v>kg</x:v>
      </x:c>
      <x:c r="I17" s="45" t="n">
        <x:v>2.12</x:v>
      </x:c>
      <x:c r="J17" s="46" t="n">
        <x:f>ROUND(G17*I17,2)</x:f>
        <x:v>636</x:v>
      </x:c>
      <x:c r="K17" s="46" t="n">
        <x:f>IFERROR(VLOOKUP(F17,'Rate Card'!$A$6:$H$11,4,FALSE),0)</x:f>
        <x:v>2.12</x:v>
      </x:c>
      <x:c r="L17" s="48" t="n">
        <x:f>IFERROR(VLOOKUP(F17,'Rate Card'!$A$6:$H$11,5,FALSE),0)</x:f>
        <x:v>0.05</x:v>
      </x:c>
      <x:c r="M17" s="46" t="n">
        <x:f>ROUND(G17*K17*(1-L17),2)</x:f>
        <x:v>604.2</x:v>
      </x:c>
      <x:c r="N17" s="36" t="str">
        <x:v>Quality credit</x:v>
      </x:c>
      <x:c r="O17" s="36" t="str">
        <x:v>Rejected quality</x:v>
      </x:c>
      <x:c r="P17" s="46" t="n">
        <x:f>IF(O17="Rejected quality",0,IF(O17="Confirmed duplicate",0,IF(OR(O17="Out of scope",O17="Review required"),J17,M17)))</x:f>
        <x:v>0</x:v>
      </x:c>
      <x:c r="Q17" s="46" t="n">
        <x:f>ROUND(MAX(0,J17-P17),2)</x:f>
        <x:v>636</x:v>
      </x:c>
      <x:c r="R17" s="38" t="str">
        <x:f>IF(O17="Out of scope","Excluded",IF(O17="Review required","Review",IF(Q17&gt;0,"Confirmed",IF(J17&lt;M17,"At/below rate","Verified"))))</x:f>
        <x:v>Confirmed</x:v>
      </x:c>
      <x:c r="S17" s="50" t="str">
        <x:v>Batch failed material specification and was rejected before use; supplier terms require a full production credit.</x:v>
      </x:c>
      <x:c r="T17" s="50" t="str">
        <x:v>NCR-2026-017 / GRN-5512</x:v>
      </x:c>
    </x:row>
    <x:row r="18" ht="27" customHeight="1">
      <x:c r="A18" s="36" t="str">
        <x:v>CVL-0013</x:v>
      </x:c>
      <x:c r="B18" s="40" t="n">
        <x:v>46173</x:v>
      </x:c>
      <x:c r="C18" s="36" t="str">
        <x:v>INV-4097</x:v>
      </x:c>
      <x:c r="D18" s="36" t="str">
        <x:v>PO-78122</x:v>
      </x:c>
      <x:c r="E18" s="36" t="str">
        <x:v>Inbound Freight</x:v>
      </x:c>
      <x:c r="F18" s="36" t="str"/>
      <x:c r="G18" s="42" t="n">
        <x:v>1</x:v>
      </x:c>
      <x:c r="H18" s="36" t="str">
        <x:v>lot</x:v>
      </x:c>
      <x:c r="I18" s="45" t="n">
        <x:v>500</x:v>
      </x:c>
      <x:c r="J18" s="46" t="n">
        <x:f>ROUND(G18*I18,2)</x:f>
        <x:v>500</x:v>
      </x:c>
      <x:c r="K18" s="46" t="n">
        <x:f>IFERROR(VLOOKUP(F18,'Rate Card'!$A$6:$H$11,4,FALSE),0)</x:f>
        <x:v>0</x:v>
      </x:c>
      <x:c r="L18" s="48" t="n">
        <x:f>IFERROR(VLOOKUP(F18,'Rate Card'!$A$6:$H$11,5,FALSE),0)</x:f>
        <x:v>0</x:v>
      </x:c>
      <x:c r="M18" s="46" t="n">
        <x:f>ROUND(G18*K18*(1-L18),2)</x:f>
        <x:v>0</x:v>
      </x:c>
      <x:c r="N18" s="36" t="str">
        <x:v>Freight — excluded</x:v>
      </x:c>
      <x:c r="O18" s="36" t="str">
        <x:v>Out of scope</x:v>
      </x:c>
      <x:c r="P18" s="46" t="n">
        <x:f>IF(O18="Rejected quality",0,IF(O18="Confirmed duplicate",0,IF(OR(O18="Out of scope",O18="Review required"),J18,M18)))</x:f>
        <x:v>500</x:v>
      </x:c>
      <x:c r="Q18" s="46" t="n">
        <x:f>ROUND(MAX(0,J18-P18),2)</x:f>
        <x:v>0</x:v>
      </x:c>
      <x:c r="R18" s="38" t="str">
        <x:f>IF(O18="Out of scope","Excluded",IF(O18="Review required","Review",IF(Q18&gt;0,"Confirmed",IF(J18&lt;M18,"At/below rate","Verified"))))</x:f>
        <x:v>Excluded</x:v>
      </x:c>
      <x:c r="S18" s="50" t="str">
        <x:v>Freight is outside the agreed audit scope.</x:v>
      </x:c>
      <x:c r="T18" s="50" t="str">
        <x:v>Invoice p.2</x:v>
      </x:c>
    </x:row>
    <x:row r="19" ht="27" customHeight="1">
      <x:c r="A19" s="36" t="str">
        <x:v>CVL-0014</x:v>
      </x:c>
      <x:c r="B19" s="40" t="n">
        <x:v>46188</x:v>
      </x:c>
      <x:c r="C19" s="36" t="str">
        <x:v>INV-4175</x:v>
      </x:c>
      <x:c r="D19" s="36" t="str">
        <x:v>PO-78250</x:v>
      </x:c>
      <x:c r="E19" s="36" t="str">
        <x:v>Aluminum Sheet — 2mm</x:v>
      </x:c>
      <x:c r="F19" s="36" t="str">
        <x:v>RM-AL-002</x:v>
      </x:c>
      <x:c r="G19" s="42" t="n">
        <x:v>1200</x:v>
      </x:c>
      <x:c r="H19" s="36" t="str">
        <x:v>kg</x:v>
      </x:c>
      <x:c r="I19" s="45" t="n">
        <x:v>4.7</x:v>
      </x:c>
      <x:c r="J19" s="46" t="n">
        <x:f>ROUND(G19*I19,2)</x:f>
        <x:v>5640</x:v>
      </x:c>
      <x:c r="K19" s="46" t="n">
        <x:f>IFERROR(VLOOKUP(F19,'Rate Card'!$A$6:$H$11,4,FALSE),0)</x:f>
        <x:v>4.65</x:v>
      </x:c>
      <x:c r="L19" s="48" t="n">
        <x:f>IFERROR(VLOOKUP(F19,'Rate Card'!$A$6:$H$11,5,FALSE),0)</x:f>
        <x:v>0.03</x:v>
      </x:c>
      <x:c r="M19" s="46" t="n">
        <x:f>ROUND(G19*K19*(1-L19),2)</x:f>
        <x:v>5412.6</x:v>
      </x:c>
      <x:c r="N19" s="36" t="str">
        <x:v>Rate variance</x:v>
      </x:c>
      <x:c r="O19" s="36" t="str">
        <x:v>Standard</x:v>
      </x:c>
      <x:c r="P19" s="46" t="n">
        <x:f>IF(O19="Rejected quality",0,IF(O19="Confirmed duplicate",0,IF(OR(O19="Out of scope",O19="Review required"),J19,M19)))</x:f>
        <x:v>5412.6</x:v>
      </x:c>
      <x:c r="Q19" s="46" t="n">
        <x:f>ROUND(MAX(0,J19-P19),2)</x:f>
        <x:v>227.4</x:v>
      </x:c>
      <x:c r="R19" s="38" t="str">
        <x:f>IF(O19="Out of scope","Excluded",IF(O19="Review required","Review",IF(Q19&gt;0,"Confirmed",IF(J19&lt;M19,"At/below rate","Verified"))))</x:f>
        <x:v>Confirmed</x:v>
      </x:c>
      <x:c r="S19" s="50" t="str">
        <x:v>Invoice rate exceeds agreed rate and discount-adjusted cost.</x:v>
      </x:c>
      <x:c r="T19" s="50" t="str">
        <x:v>Invoice p.1 / MSA §4.1</x:v>
      </x:c>
    </x:row>
    <x:row r="20" ht="27" customHeight="1">
      <x:c r="A20" s="36" t="str">
        <x:v>CVL-0015</x:v>
      </x:c>
      <x:c r="B20" s="40" t="n">
        <x:v>46188</x:v>
      </x:c>
      <x:c r="C20" s="36" t="str">
        <x:v>INV-4175</x:v>
      </x:c>
      <x:c r="D20" s="36" t="str">
        <x:v>PO-78250</x:v>
      </x:c>
      <x:c r="E20" s="36" t="str">
        <x:v>Cold-Rolled Steel Coil</x:v>
      </x:c>
      <x:c r="F20" s="36" t="str">
        <x:v>RM-ST-110</x:v>
      </x:c>
      <x:c r="G20" s="42" t="n">
        <x:v>1800</x:v>
      </x:c>
      <x:c r="H20" s="36" t="str">
        <x:v>kg</x:v>
      </x:c>
      <x:c r="I20" s="45" t="n">
        <x:v>1.28</x:v>
      </x:c>
      <x:c r="J20" s="46" t="n">
        <x:f>ROUND(G20*I20,2)</x:f>
        <x:v>2304</x:v>
      </x:c>
      <x:c r="K20" s="46" t="n">
        <x:f>IFERROR(VLOOKUP(F20,'Rate Card'!$A$6:$H$11,4,FALSE),0)</x:f>
        <x:v>1.28</x:v>
      </x:c>
      <x:c r="L20" s="48" t="n">
        <x:f>IFERROR(VLOOKUP(F20,'Rate Card'!$A$6:$H$11,5,FALSE),0)</x:f>
        <x:v>0</x:v>
      </x:c>
      <x:c r="M20" s="46" t="n">
        <x:f>ROUND(G20*K20*(1-L20),2)</x:f>
        <x:v>2304</x:v>
      </x:c>
      <x:c r="N20" s="36" t="str">
        <x:v>Compliant</x:v>
      </x:c>
      <x:c r="O20" s="36" t="str">
        <x:v>Standard</x:v>
      </x:c>
      <x:c r="P20" s="46" t="n">
        <x:f>IF(O20="Rejected quality",0,IF(O20="Confirmed duplicate",0,IF(OR(O20="Out of scope",O20="Review required"),J20,M20)))</x:f>
        <x:v>2304</x:v>
      </x:c>
      <x:c r="Q20" s="46" t="n">
        <x:f>ROUND(MAX(0,J20-P20),2)</x:f>
        <x:v>0</x:v>
      </x:c>
      <x:c r="R20" s="38" t="str">
        <x:f>IF(O20="Out of scope","Excluded",IF(O20="Review required","Review",IF(Q20&gt;0,"Confirmed",IF(J20&lt;M20,"At/below rate","Verified"))))</x:f>
        <x:v>Verified</x:v>
      </x:c>
      <x:c r="S20" s="50" t="str">
        <x:v>Original steel line billed correctly.</x:v>
      </x:c>
      <x:c r="T20" s="50" t="str">
        <x:v>Invoice p.1 / MSA §3.2</x:v>
      </x:c>
    </x:row>
    <x:row r="21" ht="27" customHeight="1">
      <x:c r="A21" s="36" t="str">
        <x:v>CVL-0016</x:v>
      </x:c>
      <x:c r="B21" s="40" t="n">
        <x:v>46188</x:v>
      </x:c>
      <x:c r="C21" s="36" t="str">
        <x:v>INV-4175</x:v>
      </x:c>
      <x:c r="D21" s="36" t="str">
        <x:v>PO-78250</x:v>
      </x:c>
      <x:c r="E21" s="36" t="str">
        <x:v>ABS Resin Pellets</x:v>
      </x:c>
      <x:c r="F21" s="36" t="str">
        <x:v>RM-RS-520</x:v>
      </x:c>
      <x:c r="G21" s="42" t="n">
        <x:v>1000</x:v>
      </x:c>
      <x:c r="H21" s="36" t="str">
        <x:v>kg</x:v>
      </x:c>
      <x:c r="I21" s="45" t="n">
        <x:v>2.12</x:v>
      </x:c>
      <x:c r="J21" s="46" t="n">
        <x:f>ROUND(G21*I21,2)</x:f>
        <x:v>2120</x:v>
      </x:c>
      <x:c r="K21" s="46" t="n">
        <x:f>IFERROR(VLOOKUP(F21,'Rate Card'!$A$6:$H$11,4,FALSE),0)</x:f>
        <x:v>2.12</x:v>
      </x:c>
      <x:c r="L21" s="48" t="n">
        <x:f>IFERROR(VLOOKUP(F21,'Rate Card'!$A$6:$H$11,5,FALSE),0)</x:f>
        <x:v>0.05</x:v>
      </x:c>
      <x:c r="M21" s="46" t="n">
        <x:f>ROUND(G21*K21*(1-L21),2)</x:f>
        <x:v>2014</x:v>
      </x:c>
      <x:c r="N21" s="36" t="str">
        <x:v>Missed rebate</x:v>
      </x:c>
      <x:c r="O21" s="36" t="str">
        <x:v>Standard</x:v>
      </x:c>
      <x:c r="P21" s="46" t="n">
        <x:f>IF(O21="Rejected quality",0,IF(O21="Confirmed duplicate",0,IF(OR(O21="Out of scope",O21="Review required"),J21,M21)))</x:f>
        <x:v>2014</x:v>
      </x:c>
      <x:c r="Q21" s="46" t="n">
        <x:f>ROUND(MAX(0,J21-P21),2)</x:f>
        <x:v>106</x:v>
      </x:c>
      <x:c r="R21" s="38" t="str">
        <x:f>IF(O21="Out of scope","Excluded",IF(O21="Review required","Review",IF(Q21&gt;0,"Confirmed",IF(J21&lt;M21,"At/below rate","Verified"))))</x:f>
        <x:v>Confirmed</x:v>
      </x:c>
      <x:c r="S21" s="50" t="str">
        <x:v>5% resin rebate not applied.</x:v>
      </x:c>
      <x:c r="T21" s="50" t="str">
        <x:v>Invoice p.1 / REBATE-RS-05</x:v>
      </x:c>
    </x:row>
    <x:row r="22" ht="27" customHeight="1">
      <x:c r="A22" s="36" t="str">
        <x:v>CVL-0017</x:v>
      </x:c>
      <x:c r="B22" s="40" t="n">
        <x:v>46188</x:v>
      </x:c>
      <x:c r="C22" s="36" t="str">
        <x:v>INV-4175</x:v>
      </x:c>
      <x:c r="D22" s="36" t="str">
        <x:v>PO-78250</x:v>
      </x:c>
      <x:c r="E22" s="36" t="str">
        <x:v>Industrial Adhesive</x:v>
      </x:c>
      <x:c r="F22" s="36" t="str">
        <x:v>RM-AD-014</x:v>
      </x:c>
      <x:c r="G22" s="42" t="n">
        <x:v>55</x:v>
      </x:c>
      <x:c r="H22" s="36" t="str">
        <x:v>litre</x:v>
      </x:c>
      <x:c r="I22" s="45" t="n">
        <x:v>9.1</x:v>
      </x:c>
      <x:c r="J22" s="46" t="n">
        <x:f>ROUND(G22*I22,2)</x:f>
        <x:v>500.5</x:v>
      </x:c>
      <x:c r="K22" s="46" t="n">
        <x:f>IFERROR(VLOOKUP(F22,'Rate Card'!$A$6:$H$11,4,FALSE),0)</x:f>
        <x:v>8.75</x:v>
      </x:c>
      <x:c r="L22" s="48" t="n">
        <x:f>IFERROR(VLOOKUP(F22,'Rate Card'!$A$6:$H$11,5,FALSE),0)</x:f>
        <x:v>0</x:v>
      </x:c>
      <x:c r="M22" s="46" t="n">
        <x:f>ROUND(G22*K22*(1-L22),2)</x:f>
        <x:v>481.25</x:v>
      </x:c>
      <x:c r="N22" s="36" t="str">
        <x:v>Rate variance</x:v>
      </x:c>
      <x:c r="O22" s="36" t="str">
        <x:v>Standard</x:v>
      </x:c>
      <x:c r="P22" s="46" t="n">
        <x:f>IF(O22="Rejected quality",0,IF(O22="Confirmed duplicate",0,IF(OR(O22="Out of scope",O22="Review required"),J22,M22)))</x:f>
        <x:v>481.25</x:v>
      </x:c>
      <x:c r="Q22" s="46" t="n">
        <x:f>ROUND(MAX(0,J22-P22),2)</x:f>
        <x:v>19.25</x:v>
      </x:c>
      <x:c r="R22" s="38" t="str">
        <x:f>IF(O22="Out of scope","Excluded",IF(O22="Review required","Review",IF(Q22&gt;0,"Confirmed",IF(J22&lt;M22,"At/below rate","Verified"))))</x:f>
        <x:v>Confirmed</x:v>
      </x:c>
      <x:c r="S22" s="50" t="str">
        <x:v>Invoice unit rate exceeds agreed rate by $0.35/litre.</x:v>
      </x:c>
      <x:c r="T22" s="50" t="str">
        <x:v>Invoice p.2 / PO schedule</x:v>
      </x:c>
    </x:row>
    <x:row r="23" ht="27" customHeight="1">
      <x:c r="A23" s="36" t="str">
        <x:v>CVL-0018</x:v>
      </x:c>
      <x:c r="B23" s="40" t="n">
        <x:v>46188</x:v>
      </x:c>
      <x:c r="C23" s="36" t="str">
        <x:v>INV-4175</x:v>
      </x:c>
      <x:c r="D23" s="36" t="str">
        <x:v>PO-78250</x:v>
      </x:c>
      <x:c r="E23" s="36" t="str">
        <x:v>Corrugated Carton — Large</x:v>
      </x:c>
      <x:c r="F23" s="36" t="str">
        <x:v>RM-PK-240</x:v>
      </x:c>
      <x:c r="G23" s="42" t="n">
        <x:v>1200</x:v>
      </x:c>
      <x:c r="H23" s="36" t="str">
        <x:v>unit</x:v>
      </x:c>
      <x:c r="I23" s="45" t="n">
        <x:v>0.85</x:v>
      </x:c>
      <x:c r="J23" s="46" t="n">
        <x:f>ROUND(G23*I23,2)</x:f>
        <x:v>1020</x:v>
      </x:c>
      <x:c r="K23" s="46" t="n">
        <x:f>IFERROR(VLOOKUP(F23,'Rate Card'!$A$6:$H$11,4,FALSE),0)</x:f>
        <x:v>0.82</x:v>
      </x:c>
      <x:c r="L23" s="48" t="n">
        <x:f>IFERROR(VLOOKUP(F23,'Rate Card'!$A$6:$H$11,5,FALSE),0)</x:f>
        <x:v>0.02</x:v>
      </x:c>
      <x:c r="M23" s="46" t="n">
        <x:f>ROUND(G23*K23*(1-L23),2)</x:f>
        <x:v>964.32</x:v>
      </x:c>
      <x:c r="N23" s="36" t="str">
        <x:v>Rate variance</x:v>
      </x:c>
      <x:c r="O23" s="36" t="str">
        <x:v>Standard</x:v>
      </x:c>
      <x:c r="P23" s="46" t="n">
        <x:f>IF(O23="Rejected quality",0,IF(O23="Confirmed duplicate",0,IF(OR(O23="Out of scope",O23="Review required"),J23,M23)))</x:f>
        <x:v>964.32</x:v>
      </x:c>
      <x:c r="Q23" s="46" t="n">
        <x:f>ROUND(MAX(0,J23-P23),2)</x:f>
        <x:v>55.68</x:v>
      </x:c>
      <x:c r="R23" s="38" t="str">
        <x:f>IF(O23="Out of scope","Excluded",IF(O23="Review required","Review",IF(Q23&gt;0,"Confirmed",IF(J23&lt;M23,"At/below rate","Verified"))))</x:f>
        <x:v>Confirmed</x:v>
      </x:c>
      <x:c r="S23" s="50" t="str">
        <x:v>Invoice rate and missed discount create a positive variance.</x:v>
      </x:c>
      <x:c r="T23" s="50" t="str">
        <x:v>Invoice p.2 / PACK §2.4</x:v>
      </x:c>
    </x:row>
    <x:row r="24" ht="27" customHeight="1">
      <x:c r="A24" s="36" t="str">
        <x:v>CVL-0019</x:v>
      </x:c>
      <x:c r="B24" s="40" t="n">
        <x:v>46188</x:v>
      </x:c>
      <x:c r="C24" s="36" t="str">
        <x:v>INV-4175</x:v>
      </x:c>
      <x:c r="D24" s="36" t="str">
        <x:v>PO-78250</x:v>
      </x:c>
      <x:c r="E24" s="36" t="str">
        <x:v>Brass Fastener — M8</x:v>
      </x:c>
      <x:c r="F24" s="36" t="str">
        <x:v>RM-FT-008</x:v>
      </x:c>
      <x:c r="G24" s="42" t="n">
        <x:v>4000</x:v>
      </x:c>
      <x:c r="H24" s="36" t="str">
        <x:v>unit</x:v>
      </x:c>
      <x:c r="I24" s="45" t="n">
        <x:v>0.19</x:v>
      </x:c>
      <x:c r="J24" s="46" t="n">
        <x:f>ROUND(G24*I24,2)</x:f>
        <x:v>760</x:v>
      </x:c>
      <x:c r="K24" s="46" t="n">
        <x:f>IFERROR(VLOOKUP(F24,'Rate Card'!$A$6:$H$11,4,FALSE),0)</x:f>
        <x:v>0.19</x:v>
      </x:c>
      <x:c r="L24" s="48" t="n">
        <x:f>IFERROR(VLOOKUP(F24,'Rate Card'!$A$6:$H$11,5,FALSE),0)</x:f>
        <x:v>0</x:v>
      </x:c>
      <x:c r="M24" s="46" t="n">
        <x:f>ROUND(G24*K24*(1-L24),2)</x:f>
        <x:v>760</x:v>
      </x:c>
      <x:c r="N24" s="36" t="str">
        <x:v>Compliant</x:v>
      </x:c>
      <x:c r="O24" s="36" t="str">
        <x:v>Standard</x:v>
      </x:c>
      <x:c r="P24" s="46" t="n">
        <x:f>IF(O24="Rejected quality",0,IF(O24="Confirmed duplicate",0,IF(OR(O24="Out of scope",O24="Review required"),J24,M24)))</x:f>
        <x:v>760</x:v>
      </x:c>
      <x:c r="Q24" s="46" t="n">
        <x:f>ROUND(MAX(0,J24-P24),2)</x:f>
        <x:v>0</x:v>
      </x:c>
      <x:c r="R24" s="38" t="str">
        <x:f>IF(O24="Out of scope","Excluded",IF(O24="Review required","Review",IF(Q24&gt;0,"Confirmed",IF(J24&lt;M24,"At/below rate","Verified"))))</x:f>
        <x:v>Verified</x:v>
      </x:c>
      <x:c r="S24" s="50" t="str">
        <x:v>Billed at the agreed unit rate.</x:v>
      </x:c>
      <x:c r="T24" s="50" t="str">
        <x:v>Invoice p.2 / FAST-2026-R1</x:v>
      </x:c>
    </x:row>
    <x:row r="25" ht="27" customHeight="1">
      <x:c r="A25" s="36" t="str">
        <x:v>CVL-0020</x:v>
      </x:c>
      <x:c r="B25" s="40" t="n">
        <x:v>46188</x:v>
      </x:c>
      <x:c r="C25" s="36" t="str">
        <x:v>INV-4175</x:v>
      </x:c>
      <x:c r="D25" s="36" t="str">
        <x:v>PO-78250</x:v>
      </x:c>
      <x:c r="E25" s="36" t="str">
        <x:v>Cold-Rolled Steel Coil</x:v>
      </x:c>
      <x:c r="F25" s="36" t="str">
        <x:v>RM-ST-110</x:v>
      </x:c>
      <x:c r="G25" s="42" t="n">
        <x:v>1800</x:v>
      </x:c>
      <x:c r="H25" s="36" t="str">
        <x:v>kg</x:v>
      </x:c>
      <x:c r="I25" s="45" t="n">
        <x:v>1.28</x:v>
      </x:c>
      <x:c r="J25" s="46" t="n">
        <x:f>ROUND(G25*I25,2)</x:f>
        <x:v>2304</x:v>
      </x:c>
      <x:c r="K25" s="46" t="n">
        <x:f>IFERROR(VLOOKUP(F25,'Rate Card'!$A$6:$H$11,4,FALSE),0)</x:f>
        <x:v>1.28</x:v>
      </x:c>
      <x:c r="L25" s="48" t="n">
        <x:f>IFERROR(VLOOKUP(F25,'Rate Card'!$A$6:$H$11,5,FALSE),0)</x:f>
        <x:v>0</x:v>
      </x:c>
      <x:c r="M25" s="46" t="n">
        <x:f>ROUND(G25*K25*(1-L25),2)</x:f>
        <x:v>2304</x:v>
      </x:c>
      <x:c r="N25" s="36" t="str">
        <x:v>Duplicate charge</x:v>
      </x:c>
      <x:c r="O25" s="36" t="str">
        <x:v>Confirmed duplicate</x:v>
      </x:c>
      <x:c r="P25" s="46" t="n">
        <x:f>IF(O25="Rejected quality",0,IF(O25="Confirmed duplicate",0,IF(OR(O25="Out of scope",O25="Review required"),J25,M25)))</x:f>
        <x:v>0</x:v>
      </x:c>
      <x:c r="Q25" s="46" t="n">
        <x:f>ROUND(MAX(0,J25-P25),2)</x:f>
        <x:v>2304</x:v>
      </x:c>
      <x:c r="R25" s="38" t="str">
        <x:f>IF(O25="Out of scope","Excluded",IF(O25="Review required","Review",IF(Q25&gt;0,"Confirmed",IF(J25&lt;M25,"At/below rate","Verified"))))</x:f>
        <x:v>Confirmed</x:v>
      </x:c>
      <x:c r="S25" s="50" t="str">
        <x:v>Exact duplicate of CVL-0015: same invoice, PO, material, quantity and rate.</x:v>
      </x:c>
      <x:c r="T25" s="50" t="str">
        <x:v>Invoice p.2 / duplicate test</x:v>
      </x:c>
    </x:row>
    <x:row r="26" ht="27" customHeight="1">
      <x:c r="A26" s="36" t="str">
        <x:v>CVL-0021</x:v>
      </x:c>
      <x:c r="B26" s="40" t="n">
        <x:v>46188</x:v>
      </x:c>
      <x:c r="C26" s="36" t="str">
        <x:v>INV-4175</x:v>
      </x:c>
      <x:c r="D26" s="36" t="str">
        <x:v>PO-78250</x:v>
      </x:c>
      <x:c r="E26" s="36" t="str">
        <x:v>Brass Fastener — M8</x:v>
      </x:c>
      <x:c r="F26" s="36" t="str">
        <x:v>RM-FT-008</x:v>
      </x:c>
      <x:c r="G26" s="42" t="n">
        <x:v>4000</x:v>
      </x:c>
      <x:c r="H26" s="36" t="str">
        <x:v>unit</x:v>
      </x:c>
      <x:c r="I26" s="45" t="n">
        <x:v>0.19</x:v>
      </x:c>
      <x:c r="J26" s="46" t="n">
        <x:f>ROUND(G26*I26,2)</x:f>
        <x:v>760</x:v>
      </x:c>
      <x:c r="K26" s="46" t="n">
        <x:f>IFERROR(VLOOKUP(F26,'Rate Card'!$A$6:$H$11,4,FALSE),0)</x:f>
        <x:v>0.19</x:v>
      </x:c>
      <x:c r="L26" s="48" t="n">
        <x:f>IFERROR(VLOOKUP(F26,'Rate Card'!$A$6:$H$11,5,FALSE),0)</x:f>
        <x:v>0</x:v>
      </x:c>
      <x:c r="M26" s="46" t="n">
        <x:f>ROUND(G26*K26*(1-L26),2)</x:f>
        <x:v>760</x:v>
      </x:c>
      <x:c r="N26" s="36" t="str">
        <x:v>Potential duplicate</x:v>
      </x:c>
      <x:c r="O26" s="36" t="str">
        <x:v>Review required</x:v>
      </x:c>
      <x:c r="P26" s="46" t="n">
        <x:f>IF(O26="Rejected quality",0,IF(O26="Confirmed duplicate",0,IF(OR(O26="Out of scope",O26="Review required"),J26,M26)))</x:f>
        <x:v>760</x:v>
      </x:c>
      <x:c r="Q26" s="46" t="n">
        <x:f>ROUND(MAX(0,J26-P26),2)</x:f>
        <x:v>0</x:v>
      </x:c>
      <x:c r="R26" s="38" t="str">
        <x:f>IF(O26="Out of scope","Excluded",IF(O26="Review required","Review",IF(Q26&gt;0,"Confirmed",IF(J26&lt;M26,"At/below rate","Verified"))))</x:f>
        <x:v>Review</x:v>
      </x:c>
      <x:c r="S26" s="50" t="str">
        <x:v>Repeated quantity and rate; receiving evidence is insufficient to confirm duplication.</x:v>
      </x:c>
      <x:c r="T26" s="50" t="str">
        <x:v>Invoice p.3 / pending GRN</x:v>
      </x:c>
    </x:row>
    <x:row r="27" ht="27" customHeight="1">
      <x:c r="A27" s="36" t="str">
        <x:v>CVL-0022</x:v>
      </x:c>
      <x:c r="B27" s="40" t="n">
        <x:v>46188</x:v>
      </x:c>
      <x:c r="C27" s="36" t="str">
        <x:v>INV-4175</x:v>
      </x:c>
      <x:c r="D27" s="36" t="str">
        <x:v>PO-78250</x:v>
      </x:c>
      <x:c r="E27" s="36" t="str">
        <x:v>Inbound Freight</x:v>
      </x:c>
      <x:c r="F27" s="36" t="str"/>
      <x:c r="G27" s="42" t="n">
        <x:v>1</x:v>
      </x:c>
      <x:c r="H27" s="36" t="str">
        <x:v>lot</x:v>
      </x:c>
      <x:c r="I27" s="45" t="n">
        <x:v>750</x:v>
      </x:c>
      <x:c r="J27" s="46" t="n">
        <x:f>ROUND(G27*I27,2)</x:f>
        <x:v>750</x:v>
      </x:c>
      <x:c r="K27" s="46" t="n">
        <x:f>IFERROR(VLOOKUP(F27,'Rate Card'!$A$6:$H$11,4,FALSE),0)</x:f>
        <x:v>0</x:v>
      </x:c>
      <x:c r="L27" s="48" t="n">
        <x:f>IFERROR(VLOOKUP(F27,'Rate Card'!$A$6:$H$11,5,FALSE),0)</x:f>
        <x:v>0</x:v>
      </x:c>
      <x:c r="M27" s="46" t="n">
        <x:f>ROUND(G27*K27*(1-L27),2)</x:f>
        <x:v>0</x:v>
      </x:c>
      <x:c r="N27" s="36" t="str">
        <x:v>Freight — excluded</x:v>
      </x:c>
      <x:c r="O27" s="36" t="str">
        <x:v>Out of scope</x:v>
      </x:c>
      <x:c r="P27" s="46" t="n">
        <x:f>IF(O27="Rejected quality",0,IF(O27="Confirmed duplicate",0,IF(OR(O27="Out of scope",O27="Review required"),J27,M27)))</x:f>
        <x:v>750</x:v>
      </x:c>
      <x:c r="Q27" s="46" t="n">
        <x:f>ROUND(MAX(0,J27-P27),2)</x:f>
        <x:v>0</x:v>
      </x:c>
      <x:c r="R27" s="38" t="str">
        <x:f>IF(O27="Out of scope","Excluded",IF(O27="Review required","Review",IF(Q27&gt;0,"Confirmed",IF(J27&lt;M27,"At/below rate","Verified"))))</x:f>
        <x:v>Excluded</x:v>
      </x:c>
      <x:c r="S27" s="50" t="str">
        <x:v>Freight is outside the agreed audit scope.</x:v>
      </x:c>
      <x:c r="T27" s="50" t="str">
        <x:v>Invoice p.3</x:v>
      </x:c>
    </x:row>
    <x:row r="28" ht="27" customHeight="1">
      <x:c r="A28" s="36" t="str">
        <x:v>CVL-0023</x:v>
      </x:c>
      <x:c r="B28" s="40" t="n">
        <x:v>46203</x:v>
      </x:c>
      <x:c r="C28" s="36" t="str">
        <x:v>INV-4201</x:v>
      </x:c>
      <x:c r="D28" s="36" t="str">
        <x:v>PO-78310</x:v>
      </x:c>
      <x:c r="E28" s="36" t="str">
        <x:v>Aluminum Sheet — 2mm</x:v>
      </x:c>
      <x:c r="F28" s="36" t="str">
        <x:v>RM-AL-002</x:v>
      </x:c>
      <x:c r="G28" s="42" t="n">
        <x:v>500</x:v>
      </x:c>
      <x:c r="H28" s="36" t="str">
        <x:v>kg</x:v>
      </x:c>
      <x:c r="I28" s="45" t="n">
        <x:v>4.65</x:v>
      </x:c>
      <x:c r="J28" s="46" t="n">
        <x:f>ROUND(G28*I28,2)</x:f>
        <x:v>2325</x:v>
      </x:c>
      <x:c r="K28" s="46" t="n">
        <x:f>IFERROR(VLOOKUP(F28,'Rate Card'!$A$6:$H$11,4,FALSE),0)</x:f>
        <x:v>4.65</x:v>
      </x:c>
      <x:c r="L28" s="48" t="n">
        <x:f>IFERROR(VLOOKUP(F28,'Rate Card'!$A$6:$H$11,5,FALSE),0)</x:f>
        <x:v>0.03</x:v>
      </x:c>
      <x:c r="M28" s="46" t="n">
        <x:f>ROUND(G28*K28*(1-L28),2)</x:f>
        <x:v>2255.25</x:v>
      </x:c>
      <x:c r="N28" s="36" t="str">
        <x:v>Missed rebate</x:v>
      </x:c>
      <x:c r="O28" s="36" t="str">
        <x:v>Standard</x:v>
      </x:c>
      <x:c r="P28" s="46" t="n">
        <x:f>IF(O28="Rejected quality",0,IF(O28="Confirmed duplicate",0,IF(OR(O28="Out of scope",O28="Review required"),J28,M28)))</x:f>
        <x:v>2255.25</x:v>
      </x:c>
      <x:c r="Q28" s="46" t="n">
        <x:f>ROUND(MAX(0,J28-P28),2)</x:f>
        <x:v>69.75</x:v>
      </x:c>
      <x:c r="R28" s="38" t="str">
        <x:f>IF(O28="Out of scope","Excluded",IF(O28="Review required","Review",IF(Q28&gt;0,"Confirmed",IF(J28&lt;M28,"At/below rate","Verified"))))</x:f>
        <x:v>Confirmed</x:v>
      </x:c>
      <x:c r="S28" s="50" t="str">
        <x:v>3% volume discount not applied.</x:v>
      </x:c>
      <x:c r="T28" s="50" t="str">
        <x:v>Invoice p.1 / MSA §4.1</x:v>
      </x:c>
    </x:row>
    <x:row r="29" ht="27" customHeight="1">
      <x:c r="A29" s="36" t="str">
        <x:v>CVL-0024</x:v>
      </x:c>
      <x:c r="B29" s="40" t="n">
        <x:v>46203</x:v>
      </x:c>
      <x:c r="C29" s="36" t="str">
        <x:v>INV-4201</x:v>
      </x:c>
      <x:c r="D29" s="36" t="str">
        <x:v>PO-78310</x:v>
      </x:c>
      <x:c r="E29" s="36" t="str">
        <x:v>Corrugated Carton — Large</x:v>
      </x:c>
      <x:c r="F29" s="36" t="str">
        <x:v>RM-PK-240</x:v>
      </x:c>
      <x:c r="G29" s="42" t="n">
        <x:v>2000</x:v>
      </x:c>
      <x:c r="H29" s="36" t="str">
        <x:v>unit</x:v>
      </x:c>
      <x:c r="I29" s="45" t="n">
        <x:v>0.82</x:v>
      </x:c>
      <x:c r="J29" s="46" t="n">
        <x:f>ROUND(G29*I29,2)</x:f>
        <x:v>1640</x:v>
      </x:c>
      <x:c r="K29" s="46" t="n">
        <x:f>IFERROR(VLOOKUP(F29,'Rate Card'!$A$6:$H$11,4,FALSE),0)</x:f>
        <x:v>0.82</x:v>
      </x:c>
      <x:c r="L29" s="48" t="n">
        <x:f>IFERROR(VLOOKUP(F29,'Rate Card'!$A$6:$H$11,5,FALSE),0)</x:f>
        <x:v>0.02</x:v>
      </x:c>
      <x:c r="M29" s="46" t="n">
        <x:f>ROUND(G29*K29*(1-L29),2)</x:f>
        <x:v>1607.2</x:v>
      </x:c>
      <x:c r="N29" s="36" t="str">
        <x:v>Missed rebate</x:v>
      </x:c>
      <x:c r="O29" s="36" t="str">
        <x:v>Standard</x:v>
      </x:c>
      <x:c r="P29" s="46" t="n">
        <x:f>IF(O29="Rejected quality",0,IF(O29="Confirmed duplicate",0,IF(OR(O29="Out of scope",O29="Review required"),J29,M29)))</x:f>
        <x:v>1607.2</x:v>
      </x:c>
      <x:c r="Q29" s="46" t="n">
        <x:f>ROUND(MAX(0,J29-P29),2)</x:f>
        <x:v>32.8</x:v>
      </x:c>
      <x:c r="R29" s="38" t="str">
        <x:f>IF(O29="Out of scope","Excluded",IF(O29="Review required","Review",IF(Q29&gt;0,"Confirmed",IF(J29&lt;M29,"At/below rate","Verified"))))</x:f>
        <x:v>Confirmed</x:v>
      </x:c>
      <x:c r="S29" s="50" t="str">
        <x:v>2% packaging discount not applied.</x:v>
      </x:c>
      <x:c r="T29" s="50" t="str">
        <x:v>Invoice p.1 / PACK §2.4</x:v>
      </x:c>
    </x:row>
    <x:row r="30" ht="27" customHeight="1">
      <x:c r="A30" s="36" t="str">
        <x:v>CVL-0025</x:v>
      </x:c>
      <x:c r="B30" s="40" t="n">
        <x:v>46203</x:v>
      </x:c>
      <x:c r="C30" s="36" t="str">
        <x:v>INV-4201</x:v>
      </x:c>
      <x:c r="D30" s="36" t="str">
        <x:v>PO-78310</x:v>
      </x:c>
      <x:c r="E30" s="36" t="str">
        <x:v>Industrial Adhesive</x:v>
      </x:c>
      <x:c r="F30" s="36" t="str">
        <x:v>RM-AD-014</x:v>
      </x:c>
      <x:c r="G30" s="42" t="n">
        <x:v>20</x:v>
      </x:c>
      <x:c r="H30" s="36" t="str">
        <x:v>litre</x:v>
      </x:c>
      <x:c r="I30" s="45" t="n">
        <x:v>8.75</x:v>
      </x:c>
      <x:c r="J30" s="46" t="n">
        <x:f>ROUND(G30*I30,2)</x:f>
        <x:v>175</x:v>
      </x:c>
      <x:c r="K30" s="46" t="n">
        <x:f>IFERROR(VLOOKUP(F30,'Rate Card'!$A$6:$H$11,4,FALSE),0)</x:f>
        <x:v>8.75</x:v>
      </x:c>
      <x:c r="L30" s="48" t="n">
        <x:f>IFERROR(VLOOKUP(F30,'Rate Card'!$A$6:$H$11,5,FALSE),0)</x:f>
        <x:v>0</x:v>
      </x:c>
      <x:c r="M30" s="46" t="n">
        <x:f>ROUND(G30*K30*(1-L30),2)</x:f>
        <x:v>175</x:v>
      </x:c>
      <x:c r="N30" s="36" t="str">
        <x:v>Quality credit</x:v>
      </x:c>
      <x:c r="O30" s="36" t="str">
        <x:v>Rejected quality</x:v>
      </x:c>
      <x:c r="P30" s="46" t="n">
        <x:f>IF(O30="Rejected quality",0,IF(O30="Confirmed duplicate",0,IF(OR(O30="Out of scope",O30="Review required"),J30,M30)))</x:f>
        <x:v>0</x:v>
      </x:c>
      <x:c r="Q30" s="46" t="n">
        <x:f>ROUND(MAX(0,J30-P30),2)</x:f>
        <x:v>175</x:v>
      </x:c>
      <x:c r="R30" s="38" t="str">
        <x:f>IF(O30="Out of scope","Excluded",IF(O30="Review required","Review",IF(Q30&gt;0,"Confirmed",IF(J30&lt;M30,"At/below rate","Verified"))))</x:f>
        <x:v>Confirmed</x:v>
      </x:c>
      <x:c r="S30" s="50" t="str">
        <x:v>Containers arrived unsealed; full credit supported by receiving inspection.</x:v>
      </x:c>
      <x:c r="T30" s="50" t="str">
        <x:v>NCR-2026-021 / photos</x:v>
      </x:c>
    </x:row>
    <x:row r="31" ht="27" customHeight="1">
      <x:c r="A31" s="36" t="str">
        <x:v>CVL-0026</x:v>
      </x:c>
      <x:c r="B31" s="40" t="n">
        <x:v>46203</x:v>
      </x:c>
      <x:c r="C31" s="36" t="str">
        <x:v>INV-4201</x:v>
      </x:c>
      <x:c r="D31" s="36" t="str">
        <x:v>PO-78310</x:v>
      </x:c>
      <x:c r="E31" s="36" t="str">
        <x:v>Brass Fastener — M8</x:v>
      </x:c>
      <x:c r="F31" s="36" t="str">
        <x:v>RM-FT-008</x:v>
      </x:c>
      <x:c r="G31" s="42" t="n">
        <x:v>3000</x:v>
      </x:c>
      <x:c r="H31" s="36" t="str">
        <x:v>unit</x:v>
      </x:c>
      <x:c r="I31" s="45" t="n">
        <x:v>0.18</x:v>
      </x:c>
      <x:c r="J31" s="46" t="n">
        <x:f>ROUND(G31*I31,2)</x:f>
        <x:v>540</x:v>
      </x:c>
      <x:c r="K31" s="46" t="n">
        <x:f>IFERROR(VLOOKUP(F31,'Rate Card'!$A$6:$H$11,4,FALSE),0)</x:f>
        <x:v>0.19</x:v>
      </x:c>
      <x:c r="L31" s="48" t="n">
        <x:f>IFERROR(VLOOKUP(F31,'Rate Card'!$A$6:$H$11,5,FALSE),0)</x:f>
        <x:v>0</x:v>
      </x:c>
      <x:c r="M31" s="46" t="n">
        <x:f>ROUND(G31*K31*(1-L31),2)</x:f>
        <x:v>570</x:v>
      </x:c>
      <x:c r="N31" s="36" t="str">
        <x:v>At/below rate</x:v>
      </x:c>
      <x:c r="O31" s="36" t="str">
        <x:v>Standard</x:v>
      </x:c>
      <x:c r="P31" s="46" t="n">
        <x:f>IF(O31="Rejected quality",0,IF(O31="Confirmed duplicate",0,IF(OR(O31="Out of scope",O31="Review required"),J31,M31)))</x:f>
        <x:v>570</x:v>
      </x:c>
      <x:c r="Q31" s="46" t="n">
        <x:f>ROUND(MAX(0,J31-P31),2)</x:f>
        <x:v>0</x:v>
      </x:c>
      <x:c r="R31" s="38" t="str">
        <x:f>IF(O31="Out of scope","Excluded",IF(O31="Review required","Review",IF(Q31&gt;0,"Confirmed",IF(J31&lt;M31,"At/below rate","Verified"))))</x:f>
        <x:v>At/below rate</x:v>
      </x:c>
      <x:c r="S31" s="50" t="str">
        <x:v>Billed below the agreed rate; not offset against recoveries.</x:v>
      </x:c>
      <x:c r="T31" s="50" t="str">
        <x:v>Invoice p.2 / FAST-2026-R1</x:v>
      </x:c>
    </x:row>
    <x:row r="32" ht="27" customHeight="1">
      <x:c r="A32" s="36" t="str">
        <x:v>CVL-0027</x:v>
      </x:c>
      <x:c r="B32" s="40" t="n">
        <x:v>46203</x:v>
      </x:c>
      <x:c r="C32" s="36" t="str">
        <x:v>INV-4201</x:v>
      </x:c>
      <x:c r="D32" s="36" t="str">
        <x:v>PO-78310</x:v>
      </x:c>
      <x:c r="E32" s="36" t="str">
        <x:v>ABS Resin Pellets</x:v>
      </x:c>
      <x:c r="F32" s="36" t="str">
        <x:v>RM-RS-520</x:v>
      </x:c>
      <x:c r="G32" s="42" t="n">
        <x:v>500</x:v>
      </x:c>
      <x:c r="H32" s="36" t="str">
        <x:v>kg</x:v>
      </x:c>
      <x:c r="I32" s="45" t="n">
        <x:v>1.95</x:v>
      </x:c>
      <x:c r="J32" s="46" t="n">
        <x:f>ROUND(G32*I32,2)</x:f>
        <x:v>975</x:v>
      </x:c>
      <x:c r="K32" s="46" t="n">
        <x:f>IFERROR(VLOOKUP(F32,'Rate Card'!$A$6:$H$11,4,FALSE),0)</x:f>
        <x:v>2.12</x:v>
      </x:c>
      <x:c r="L32" s="48" t="n">
        <x:f>IFERROR(VLOOKUP(F32,'Rate Card'!$A$6:$H$11,5,FALSE),0)</x:f>
        <x:v>0.05</x:v>
      </x:c>
      <x:c r="M32" s="46" t="n">
        <x:f>ROUND(G32*K32*(1-L32),2)</x:f>
        <x:v>1007</x:v>
      </x:c>
      <x:c r="N32" s="36" t="str">
        <x:v>At/below rate</x:v>
      </x:c>
      <x:c r="O32" s="36" t="str">
        <x:v>Standard</x:v>
      </x:c>
      <x:c r="P32" s="46" t="n">
        <x:f>IF(O32="Rejected quality",0,IF(O32="Confirmed duplicate",0,IF(OR(O32="Out of scope",O32="Review required"),J32,M32)))</x:f>
        <x:v>1007</x:v>
      </x:c>
      <x:c r="Q32" s="46" t="n">
        <x:f>ROUND(MAX(0,J32-P32),2)</x:f>
        <x:v>0</x:v>
      </x:c>
      <x:c r="R32" s="38" t="str">
        <x:f>IF(O32="Out of scope","Excluded",IF(O32="Review required","Review",IF(Q32&gt;0,"Confirmed",IF(J32&lt;M32,"At/below rate","Verified"))))</x:f>
        <x:v>At/below rate</x:v>
      </x:c>
      <x:c r="S32" s="50" t="str">
        <x:v>Billed below the discount-adjusted rate; not offset against recoveries.</x:v>
      </x:c>
      <x:c r="T32" s="50" t="str">
        <x:v>Invoice p.2 / REBATE-RS-05</x:v>
      </x:c>
    </x:row>
    <x:row r="33" ht="27" customHeight="1">
      <x:c r="A33" s="36" t="str">
        <x:v>CVL-0028</x:v>
      </x:c>
      <x:c r="B33" s="40" t="n">
        <x:v>46203</x:v>
      </x:c>
      <x:c r="C33" s="36" t="str">
        <x:v>INV-4201</x:v>
      </x:c>
      <x:c r="D33" s="36" t="str">
        <x:v>PO-78310</x:v>
      </x:c>
      <x:c r="E33" s="36" t="str">
        <x:v>Inbound Freight</x:v>
      </x:c>
      <x:c r="F33" s="36" t="str"/>
      <x:c r="G33" s="42" t="n">
        <x:v>1</x:v>
      </x:c>
      <x:c r="H33" s="36" t="str">
        <x:v>lot</x:v>
      </x:c>
      <x:c r="I33" s="45" t="n">
        <x:v>300</x:v>
      </x:c>
      <x:c r="J33" s="46" t="n">
        <x:f>ROUND(G33*I33,2)</x:f>
        <x:v>300</x:v>
      </x:c>
      <x:c r="K33" s="46" t="n">
        <x:f>IFERROR(VLOOKUP(F33,'Rate Card'!$A$6:$H$11,4,FALSE),0)</x:f>
        <x:v>0</x:v>
      </x:c>
      <x:c r="L33" s="48" t="n">
        <x:f>IFERROR(VLOOKUP(F33,'Rate Card'!$A$6:$H$11,5,FALSE),0)</x:f>
        <x:v>0</x:v>
      </x:c>
      <x:c r="M33" s="46" t="n">
        <x:f>ROUND(G33*K33*(1-L33),2)</x:f>
        <x:v>0</x:v>
      </x:c>
      <x:c r="N33" s="36" t="str">
        <x:v>Freight — excluded</x:v>
      </x:c>
      <x:c r="O33" s="36" t="str">
        <x:v>Out of scope</x:v>
      </x:c>
      <x:c r="P33" s="46" t="n">
        <x:f>IF(O33="Rejected quality",0,IF(O33="Confirmed duplicate",0,IF(OR(O33="Out of scope",O33="Review required"),J33,M33)))</x:f>
        <x:v>300</x:v>
      </x:c>
      <x:c r="Q33" s="46" t="n">
        <x:f>ROUND(MAX(0,J33-P33),2)</x:f>
        <x:v>0</x:v>
      </x:c>
      <x:c r="R33" s="38" t="str">
        <x:f>IF(O33="Out of scope","Excluded",IF(O33="Review required","Review",IF(Q33&gt;0,"Confirmed",IF(J33&lt;M33,"At/below rate","Verified"))))</x:f>
        <x:v>Excluded</x:v>
      </x:c>
      <x:c r="S33" s="50" t="str">
        <x:v>Freight is outside the agreed audit scope.</x:v>
      </x:c>
      <x:c r="T33" s="50" t="str">
        <x:v>Invoice p.2</x:v>
      </x:c>
    </x:row>
  </x:sheetData>
  <x:mergeCells>
    <x:mergeCell ref="A1:T1"/>
    <x:mergeCell ref="A2:T2"/>
    <x:mergeCell ref="A4:T4"/>
  </x:mergeCells>
  <x:conditionalFormatting sqref="Q6:Q33">
    <x:cfRule type="cellIs" dxfId="0" priority="1" operator="greaterThan">
      <x:formula>0</x:formula>
    </x:cfRule>
  </x:conditionalFormatting>
  <x:conditionalFormatting sqref="R6:R33">
    <x:cfRule type="containsText" dxfId="1" priority="2" operator="containsText" text="Confirmed"/>
    <x:cfRule type="containsText" dxfId="2" priority="3" operator="containsText" text="Review"/>
    <x:cfRule type="containsText" dxfId="3" priority="4" operator="containsText" text="Verified"/>
  </x:conditionalFormatting>
  <x:pageMargins left="0.7" right="0.7" top="0.75" bottom="0.75" header="0.3" footer="0.3"/>
  <x:tableParts count="1">
    <x:tablePart xmlns:r="http://schemas.openxmlformats.org/officeDocument/2006/relationships" r:id="R37d10ae951e3446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4" hidden="0" customWidth="1"/>
    <x:col min="8" max="8" width="15" hidden="0" customWidth="1"/>
  </x:cols>
  <x:sheetData>
    <x:row r="1" ht="34" customHeight="1">
      <x:c r="A1" s="3" t="str">
        <x:v>CostVerify — Agreed Raw-Material Rate Card</x:v>
      </x:c>
      <x:c r="B1" s="3" t="str">
        <x:v>CostVerify — Agreed Raw-Material Rate Card</x:v>
      </x:c>
      <x:c r="C1" s="3" t="str">
        <x:v>CostVerify — Agreed Raw-Material Rate Card</x:v>
      </x:c>
      <x:c r="D1" s="3" t="str">
        <x:v>CostVerify — Agreed Raw-Material Rate Card</x:v>
      </x:c>
      <x:c r="E1" s="3" t="str">
        <x:v>CostVerify — Agreed Raw-Material Rate Card</x:v>
      </x:c>
      <x:c r="F1" s="3" t="str">
        <x:v>CostVerify — Agreed Raw-Material Rate Card</x:v>
      </x:c>
      <x:c r="G1" s="3" t="str">
        <x:v>CostVerify — Agreed Raw-Material Rate Card</x:v>
      </x:c>
      <x:c r="H1" s="3" t="str">
        <x:v>CostVerify — Agreed Raw-Material Rate Card</x:v>
      </x:c>
    </x:row>
    <x:row r="2" ht="30" customHeight="1">
      <x:c r="A2" s="7" t="str">
        <x:v>Illustrative manufacturing sample — all entities, invoices, contract references and amounts are fictional.</x:v>
      </x:c>
      <x:c r="B2" s="7" t="str">
        <x:v>Illustrative manufacturing sample — all entities, invoices, contract references and amounts are fictional.</x:v>
      </x:c>
      <x:c r="C2" s="7" t="str">
        <x:v>Illustrative manufacturing sample — all entities, invoices, contract references and amounts are fictional.</x:v>
      </x:c>
      <x:c r="D2" s="7" t="str">
        <x:v>Illustrative manufacturing sample — all entities, invoices, contract references and amounts are fictional.</x:v>
      </x:c>
      <x:c r="E2" s="7" t="str">
        <x:v>Illustrative manufacturing sample — all entities, invoices, contract references and amounts are fictional.</x:v>
      </x:c>
      <x:c r="F2" s="7" t="str">
        <x:v>Illustrative manufacturing sample — all entities, invoices, contract references and amounts are fictional.</x:v>
      </x:c>
      <x:c r="G2" s="7" t="str">
        <x:v>Illustrative manufacturing sample — all entities, invoices, contract references and amounts are fictional.</x:v>
      </x:c>
      <x:c r="H2" s="7" t="str">
        <x:v>Illustrative manufacturing sample — all entities, invoices, contract references and amounts are fictional.</x:v>
      </x:c>
    </x:row>
    <x:row r="4" ht="23" customHeight="1">
      <x:c r="A4" s="10" t="str">
        <x:v>NORMALISED CONTRACT PRICING USED BY THE AUDIT</x:v>
      </x:c>
      <x:c r="B4" s="10" t="str">
        <x:v>NORMALISED CONTRACT PRICING USED BY THE AUDIT</x:v>
      </x:c>
      <x:c r="C4" s="10" t="str">
        <x:v>NORMALISED CONTRACT PRICING USED BY THE AUDIT</x:v>
      </x:c>
      <x:c r="D4" s="10" t="str">
        <x:v>NORMALISED CONTRACT PRICING USED BY THE AUDIT</x:v>
      </x:c>
      <x:c r="E4" s="10" t="str">
        <x:v>NORMALISED CONTRACT PRICING USED BY THE AUDIT</x:v>
      </x:c>
      <x:c r="F4" s="10" t="str">
        <x:v>NORMALISED CONTRACT PRICING USED BY THE AUDIT</x:v>
      </x:c>
      <x:c r="G4" s="10" t="str">
        <x:v>NORMALISED CONTRACT PRICING USED BY THE AUDIT</x:v>
      </x:c>
      <x:c r="H4" s="10" t="str">
        <x:v>NORMALISED CONTRACT PRICING USED BY THE AUDIT</x:v>
      </x:c>
    </x:row>
    <x:row r="5" ht="31" customHeight="1">
      <x:c r="A5" s="16" t="str">
        <x:v>Rate Key</x:v>
      </x:c>
      <x:c r="B5" s="16" t="str">
        <x:v>Raw Material</x:v>
      </x:c>
      <x:c r="C5" s="16" t="str">
        <x:v>UOM</x:v>
      </x:c>
      <x:c r="D5" s="16" t="str">
        <x:v>Agreed Unit Rate (USD)</x:v>
      </x:c>
      <x:c r="E5" s="16" t="str">
        <x:v>Volume Discount</x:v>
      </x:c>
      <x:c r="F5" s="16" t="str">
        <x:v>Effective Date</x:v>
      </x:c>
      <x:c r="G5" s="16" t="str">
        <x:v>Contract Reference</x:v>
      </x:c>
      <x:c r="H5" s="16" t="str">
        <x:v>Evidence Status</x:v>
      </x:c>
    </x:row>
    <x:row r="6">
      <x:c r="A6" s="19" t="str">
        <x:v>RM-AL-002</x:v>
      </x:c>
      <x:c r="B6" s="19" t="str">
        <x:v>Aluminum Sheet — 2mm</x:v>
      </x:c>
      <x:c r="C6" s="19" t="str">
        <x:v>kg</x:v>
      </x:c>
      <x:c r="D6" s="21" t="n">
        <x:v>4.65</x:v>
      </x:c>
      <x:c r="E6" s="23" t="n">
        <x:v>0.03</x:v>
      </x:c>
      <x:c r="F6" s="25" t="n">
        <x:v>46113</x:v>
      </x:c>
      <x:c r="G6" s="19" t="str">
        <x:v>MSA-AL-2026 §4.1</x:v>
      </x:c>
      <x:c r="H6" s="31" t="str">
        <x:v>Verified</x:v>
      </x:c>
    </x:row>
    <x:row r="7">
      <x:c r="A7" s="20" t="str">
        <x:v>RM-ST-110</x:v>
      </x:c>
      <x:c r="B7" s="20" t="str">
        <x:v>Cold-Rolled Steel Coil</x:v>
      </x:c>
      <x:c r="C7" s="20" t="str">
        <x:v>kg</x:v>
      </x:c>
      <x:c r="D7" s="22" t="n">
        <x:v>1.28</x:v>
      </x:c>
      <x:c r="E7" s="24" t="n">
        <x:v>0</x:v>
      </x:c>
      <x:c r="F7" s="26" t="n">
        <x:v>46113</x:v>
      </x:c>
      <x:c r="G7" s="20" t="str">
        <x:v>MSA-ST-2026 §3.2</x:v>
      </x:c>
      <x:c r="H7" s="32" t="str">
        <x:v>Verified</x:v>
      </x:c>
    </x:row>
    <x:row r="8">
      <x:c r="A8" s="20" t="str">
        <x:v>RM-RS-520</x:v>
      </x:c>
      <x:c r="B8" s="20" t="str">
        <x:v>ABS Resin Pellets</x:v>
      </x:c>
      <x:c r="C8" s="20" t="str">
        <x:v>kg</x:v>
      </x:c>
      <x:c r="D8" s="22" t="n">
        <x:v>2.12</x:v>
      </x:c>
      <x:c r="E8" s="24" t="n">
        <x:v>0.05</x:v>
      </x:c>
      <x:c r="F8" s="26" t="n">
        <x:v>46113</x:v>
      </x:c>
      <x:c r="G8" s="20" t="str">
        <x:v>REBATE-RS-05</x:v>
      </x:c>
      <x:c r="H8" s="32" t="str">
        <x:v>Verified</x:v>
      </x:c>
    </x:row>
    <x:row r="9">
      <x:c r="A9" s="20" t="str">
        <x:v>RM-AD-014</x:v>
      </x:c>
      <x:c r="B9" s="20" t="str">
        <x:v>Industrial Adhesive</x:v>
      </x:c>
      <x:c r="C9" s="20" t="str">
        <x:v>litre</x:v>
      </x:c>
      <x:c r="D9" s="22" t="n">
        <x:v>8.75</x:v>
      </x:c>
      <x:c r="E9" s="24" t="n">
        <x:v>0</x:v>
      </x:c>
      <x:c r="F9" s="26" t="n">
        <x:v>46113</x:v>
      </x:c>
      <x:c r="G9" s="20" t="str">
        <x:v>PO-SCHEDULE-14</x:v>
      </x:c>
      <x:c r="H9" s="32" t="str">
        <x:v>Verified</x:v>
      </x:c>
    </x:row>
    <x:row r="10">
      <x:c r="A10" s="20" t="str">
        <x:v>RM-PK-240</x:v>
      </x:c>
      <x:c r="B10" s="20" t="str">
        <x:v>Corrugated Carton — Large</x:v>
      </x:c>
      <x:c r="C10" s="20" t="str">
        <x:v>unit</x:v>
      </x:c>
      <x:c r="D10" s="22" t="n">
        <x:v>0.82</x:v>
      </x:c>
      <x:c r="E10" s="24" t="n">
        <x:v>0.02</x:v>
      </x:c>
      <x:c r="F10" s="26" t="n">
        <x:v>46113</x:v>
      </x:c>
      <x:c r="G10" s="20" t="str">
        <x:v>PACK-2026 §2.4</x:v>
      </x:c>
      <x:c r="H10" s="32" t="str">
        <x:v>Verified</x:v>
      </x:c>
    </x:row>
    <x:row r="11">
      <x:c r="A11" s="20" t="str">
        <x:v>RM-FT-008</x:v>
      </x:c>
      <x:c r="B11" s="20" t="str">
        <x:v>Brass Fastener — M8</x:v>
      </x:c>
      <x:c r="C11" s="20" t="str">
        <x:v>unit</x:v>
      </x:c>
      <x:c r="D11" s="22" t="n">
        <x:v>0.19</x:v>
      </x:c>
      <x:c r="E11" s="24" t="n">
        <x:v>0</x:v>
      </x:c>
      <x:c r="F11" s="26" t="n">
        <x:v>46113</x:v>
      </x:c>
      <x:c r="G11" s="20" t="str">
        <x:v>FAST-2026-R1</x:v>
      </x:c>
      <x:c r="H11" s="32" t="str">
        <x:v>Verified</x:v>
      </x:c>
    </x:row>
    <x:row r="13" ht="28" customHeight="1">
      <x:c r="A13" s="34" t="str">
        <x:v>Audit convention: source values are black; formula-linked calculations are green; amber items require review; red items are confirmed recovery exceptions.</x:v>
      </x:c>
      <x:c r="B13" s="34" t="str">
        <x:v>Audit convention: source values are black; formula-linked calculations are green; amber items require review; red items are confirmed recovery exceptions.</x:v>
      </x:c>
      <x:c r="C13" s="34" t="str">
        <x:v>Audit convention: source values are black; formula-linked calculations are green; amber items require review; red items are confirmed recovery exceptions.</x:v>
      </x:c>
      <x:c r="D13" s="34" t="str">
        <x:v>Audit convention: source values are black; formula-linked calculations are green; amber items require review; red items are confirmed recovery exceptions.</x:v>
      </x:c>
      <x:c r="E13" s="34" t="str">
        <x:v>Audit convention: source values are black; formula-linked calculations are green; amber items require review; red items are confirmed recovery exceptions.</x:v>
      </x:c>
      <x:c r="F13" s="34" t="str">
        <x:v>Audit convention: source values are black; formula-linked calculations are green; amber items require review; red items are confirmed recovery exceptions.</x:v>
      </x:c>
      <x:c r="G13" s="34" t="str">
        <x:v>Audit convention: source values are black; formula-linked calculations are green; amber items require review; red items are confirmed recovery exceptions.</x:v>
      </x:c>
      <x:c r="H13" s="34" t="str">
        <x:v>Audit convention: source values are black; formula-linked calculations are green; amber items require review; red items are confirmed recovery exceptions.</x:v>
      </x:c>
    </x:row>
  </x:sheetData>
  <x:mergeCells>
    <x:mergeCell ref="A1:H1"/>
    <x:mergeCell ref="A2:H2"/>
    <x:mergeCell ref="A4:H4"/>
    <x:mergeCell ref="A13:H13"/>
  </x:mergeCells>
  <x:pageMargins left="0.7" right="0.7" top="0.75" bottom="0.75" header="0.3" footer="0.3"/>
  <x:tableParts count="1">
    <x:tablePart xmlns:r="http://schemas.openxmlformats.org/officeDocument/2006/relationships" r:id="Rdc623b92ad174b89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42" hidden="0" customWidth="1"/>
    <x:col min="4" max="4" width="28" hidden="0" customWidth="1"/>
    <x:col min="5" max="5" width="22" hidden="0" customWidth="1"/>
    <x:col min="6" max="6" width="18" hidden="0" customWidth="1"/>
    <x:col min="7" max="7" width="26" hidden="0" customWidth="1"/>
    <x:col min="8" max="8" width="30" hidden="0" customWidth="1"/>
  </x:cols>
  <x:sheetData>
    <x:row r="1" ht="34" customHeight="1">
      <x:c r="A1" s="3" t="str">
        <x:v>CostVerify — Scope, Evidence and Audit Method</x:v>
      </x:c>
      <x:c r="B1" s="3" t="str">
        <x:v>CostVerify — Scope, Evidence and Audit Method</x:v>
      </x:c>
      <x:c r="C1" s="3" t="str">
        <x:v>CostVerify — Scope, Evidence and Audit Method</x:v>
      </x:c>
      <x:c r="D1" s="3" t="str">
        <x:v>CostVerify — Scope, Evidence and Audit Method</x:v>
      </x:c>
      <x:c r="E1" s="3" t="str">
        <x:v>CostVerify — Scope, Evidence and Audit Method</x:v>
      </x:c>
      <x:c r="F1" s="3" t="str">
        <x:v>CostVerify — Scope, Evidence and Audit Method</x:v>
      </x:c>
      <x:c r="G1" s="3" t="str">
        <x:v>CostVerify — Scope, Evidence and Audit Method</x:v>
      </x:c>
      <x:c r="H1" s="3" t="str">
        <x:v>CostVerify — Scope, Evidence and Audit Method</x:v>
      </x:c>
    </x:row>
    <x:row r="2" ht="30" customHeight="1">
      <x:c r="A2" s="7" t="str">
        <x:v>This workbook is a fully anonymised, illustrative sample. It demonstrates methodology only and does not reproduce any client or supplier data.</x:v>
      </x:c>
      <x:c r="B2" s="7" t="str">
        <x:v>This workbook is a fully anonymised, illustrative sample. It demonstrates methodology only and does not reproduce any client or supplier data.</x:v>
      </x:c>
      <x:c r="C2" s="7" t="str">
        <x:v>This workbook is a fully anonymised, illustrative sample. It demonstrates methodology only and does not reproduce any client or supplier data.</x:v>
      </x:c>
      <x:c r="D2" s="7" t="str">
        <x:v>This workbook is a fully anonymised, illustrative sample. It demonstrates methodology only and does not reproduce any client or supplier data.</x:v>
      </x:c>
      <x:c r="E2" s="7" t="str">
        <x:v>This workbook is a fully anonymised, illustrative sample. It demonstrates methodology only and does not reproduce any client or supplier data.</x:v>
      </x:c>
      <x:c r="F2" s="7" t="str">
        <x:v>This workbook is a fully anonymised, illustrative sample. It demonstrates methodology only and does not reproduce any client or supplier data.</x:v>
      </x:c>
      <x:c r="G2" s="7" t="str">
        <x:v>This workbook is a fully anonymised, illustrative sample. It demonstrates methodology only and does not reproduce any client or supplier data.</x:v>
      </x:c>
      <x:c r="H2" s="7" t="str">
        <x:v>This workbook is a fully anonymised, illustrative sample. It demonstrates methodology only and does not reproduce any client or supplier data.</x:v>
      </x:c>
    </x:row>
    <x:row r="4" ht="23" customHeight="1">
      <x:c r="A4" s="10" t="str">
        <x:v>AUDIT SCOPE</x:v>
      </x:c>
      <x:c r="B4" s="10" t="str">
        <x:v>AUDIT SCOPE</x:v>
      </x:c>
      <x:c r="C4" s="10" t="str">
        <x:v>AUDIT SCOPE</x:v>
      </x:c>
      <x:c r="D4" s="10" t="str">
        <x:v>AUDIT SCOPE</x:v>
      </x:c>
      <x:c r="E4" s="10" t="str">
        <x:v>AUDIT SCOPE</x:v>
      </x:c>
      <x:c r="F4" s="10" t="str">
        <x:v>AUDIT SCOPE</x:v>
      </x:c>
      <x:c r="G4" s="10" t="str">
        <x:v>AUDIT SCOPE</x:v>
      </x:c>
      <x:c r="H4" s="10" t="str">
        <x:v>AUDIT SCOPE</x:v>
      </x:c>
    </x:row>
    <x:row r="5" ht="31" customHeight="1">
      <x:c r="A5" s="16" t="str">
        <x:v>Scope Item</x:v>
      </x:c>
      <x:c r="B5" s="16" t="str">
        <x:v>Illustrative Decision</x:v>
      </x:c>
      <x:c r="C5" s="16"/>
      <x:c r="D5" s="16"/>
      <x:c r="E5" s="16" t="str">
        <x:v>Scope Item</x:v>
      </x:c>
      <x:c r="F5" s="16" t="str">
        <x:v>Illustrative Decision</x:v>
      </x:c>
      <x:c r="G5" s="16"/>
      <x:c r="H5" s="16"/>
    </x:row>
    <x:row r="6" ht="42" customHeight="1">
      <x:c r="A6" s="17" t="str">
        <x:v>Buyer</x:v>
      </x:c>
      <x:c r="B6" s="62" t="str">
        <x:v>Northline Components Inc. (fictional)</x:v>
      </x:c>
      <x:c r="C6" s="17"/>
      <x:c r="D6" s="17"/>
      <x:c r="E6" s="17" t="str">
        <x:v>Supplier</x:v>
      </x:c>
      <x:c r="F6" s="62" t="str">
        <x:v>Alloy Materials Co. (fictional)</x:v>
      </x:c>
      <x:c r="G6" s="17"/>
      <x:c r="H6" s="17"/>
    </x:row>
    <x:row r="7" ht="42" customHeight="1">
      <x:c r="A7" s="18" t="str">
        <x:v>Audit period</x:v>
      </x:c>
      <x:c r="B7" s="63" t="str">
        <x:v>2026 Q2</x:v>
      </x:c>
      <x:c r="C7" s="18"/>
      <x:c r="D7" s="18"/>
      <x:c r="E7" s="18" t="str">
        <x:v>Currency</x:v>
      </x:c>
      <x:c r="F7" s="63" t="str">
        <x:v>USD</x:v>
      </x:c>
      <x:c r="G7" s="18"/>
      <x:c r="H7" s="18"/>
    </x:row>
    <x:row r="8" ht="42" customHeight="1">
      <x:c r="A8" s="18" t="str">
        <x:v>Included</x:v>
      </x:c>
      <x:c r="B8" s="63" t="str">
        <x:v>Raw-material production costs, contract rates, rebates, duplicates and quality credits</x:v>
      </x:c>
      <x:c r="C8" s="18"/>
      <x:c r="D8" s="18"/>
      <x:c r="E8" s="18" t="str">
        <x:v>Excluded</x:v>
      </x:c>
      <x:c r="F8" s="63" t="str">
        <x:v>Freight, tax, duties and unverified duplicates</x:v>
      </x:c>
      <x:c r="G8" s="18"/>
      <x:c r="H8" s="18"/>
    </x:row>
    <x:row r="9" ht="42" customHeight="1">
      <x:c r="A9" s="18" t="str">
        <x:v>Headline rule</x:v>
      </x:c>
      <x:c r="B9" s="63" t="str">
        <x:v>Confirmed positive recoveries only; no undercharge offsets</x:v>
      </x:c>
      <x:c r="C9" s="18"/>
      <x:c r="D9" s="18"/>
      <x:c r="E9" s="18" t="str">
        <x:v>Evidence threshold</x:v>
      </x:c>
      <x:c r="F9" s="63" t="str">
        <x:v>Invoice + agreement + operational support where required</x:v>
      </x:c>
      <x:c r="G9" s="18"/>
      <x:c r="H9" s="18"/>
    </x:row>
    <x:row r="10" ht="42" customHeight="1">
      <x:c r="A10" s="64" t="str">
        <x:v>Output</x:v>
      </x:c>
      <x:c r="B10" s="65" t="str">
        <x:v>Formula-linked workbook, findings schedule and management actions</x:v>
      </x:c>
      <x:c r="C10" s="64"/>
      <x:c r="D10" s="64"/>
      <x:c r="E10" s="64" t="str">
        <x:v>Status</x:v>
      </x:c>
      <x:c r="F10" s="65" t="str">
        <x:v>Illustrative sample — not a client conclusion</x:v>
      </x:c>
      <x:c r="G10" s="64"/>
      <x:c r="H10" s="64"/>
    </x:row>
    <x:row r="12" ht="23" customHeight="1">
      <x:c r="A12" s="10" t="str">
        <x:v>EVIDENCE REGISTER</x:v>
      </x:c>
      <x:c r="B12" s="10" t="str">
        <x:v>EVIDENCE REGISTER</x:v>
      </x:c>
      <x:c r="C12" s="10" t="str">
        <x:v>EVIDENCE REGISTER</x:v>
      </x:c>
      <x:c r="D12" s="10" t="str">
        <x:v>EVIDENCE REGISTER</x:v>
      </x:c>
      <x:c r="E12" s="10" t="str">
        <x:v>EVIDENCE REGISTER</x:v>
      </x:c>
      <x:c r="F12" s="10" t="str">
        <x:v>EVIDENCE REGISTER</x:v>
      </x:c>
      <x:c r="G12" s="10" t="str">
        <x:v>EVIDENCE REGISTER</x:v>
      </x:c>
      <x:c r="H12" s="10" t="str">
        <x:v>EVIDENCE REGISTER</x:v>
      </x:c>
    </x:row>
    <x:row r="13" ht="31" customHeight="1">
      <x:c r="A13" s="16" t="str">
        <x:v>Evidence ID</x:v>
      </x:c>
      <x:c r="B13" s="16" t="str">
        <x:v>Document / Record</x:v>
      </x:c>
      <x:c r="C13" s="16" t="str">
        <x:v>Purpose</x:v>
      </x:c>
      <x:c r="D13" s="16" t="str">
        <x:v>Key Control</x:v>
      </x:c>
      <x:c r="E13" s="16" t="str">
        <x:v>Coverage</x:v>
      </x:c>
      <x:c r="F13" s="16" t="str">
        <x:v>Status</x:v>
      </x:c>
      <x:c r="G13" s="16" t="str">
        <x:v>Source Reference</x:v>
      </x:c>
      <x:c r="H13" s="16" t="str">
        <x:v>Notes</x:v>
      </x:c>
    </x:row>
    <x:row r="14" ht="38" customHeight="1">
      <x:c r="A14" s="19" t="str">
        <x:v>E-001</x:v>
      </x:c>
      <x:c r="B14" s="66" t="str">
        <x:v>Supplier invoice pack</x:v>
      </x:c>
      <x:c r="C14" s="66" t="str">
        <x:v>Establish billed quantity, rate and cost</x:v>
      </x:c>
      <x:c r="D14" s="66" t="str">
        <x:v>Invoice totals tied to Line Audit</x:v>
      </x:c>
      <x:c r="E14" s="66" t="str">
        <x:v>4 / 4 invoices</x:v>
      </x:c>
      <x:c r="F14" s="66" t="str">
        <x:v>Complete</x:v>
      </x:c>
      <x:c r="G14" s="66" t="str">
        <x:v>Synthetic invoice packs A–D</x:v>
      </x:c>
      <x:c r="H14" s="66" t="str">
        <x:v>All invoice lines represented</x:v>
      </x:c>
    </x:row>
    <x:row r="15" ht="38" customHeight="1">
      <x:c r="A15" s="20" t="str">
        <x:v>E-002</x:v>
      </x:c>
      <x:c r="B15" s="67" t="str">
        <x:v>Master supply agreements</x:v>
      </x:c>
      <x:c r="C15" s="67" t="str">
        <x:v>Establish unit prices and effective dates</x:v>
      </x:c>
      <x:c r="D15" s="67" t="str">
        <x:v>Rate keys mapped to clauses</x:v>
      </x:c>
      <x:c r="E15" s="67" t="str">
        <x:v>6 / 6 materials</x:v>
      </x:c>
      <x:c r="F15" s="67" t="str">
        <x:v>Complete</x:v>
      </x:c>
      <x:c r="G15" s="67" t="str">
        <x:v>Fictional MSA schedules</x:v>
      </x:c>
      <x:c r="H15" s="67" t="str">
        <x:v>See Rate Card</x:v>
      </x:c>
    </x:row>
    <x:row r="16" ht="38" customHeight="1">
      <x:c r="A16" s="20" t="str">
        <x:v>E-003</x:v>
      </x:c>
      <x:c r="B16" s="67" t="str">
        <x:v>Volume rebate schedules</x:v>
      </x:c>
      <x:c r="C16" s="67" t="str">
        <x:v>Test discounts and rebates</x:v>
      </x:c>
      <x:c r="D16" s="67" t="str">
        <x:v>Discount formula linked to rate key</x:v>
      </x:c>
      <x:c r="E16" s="67" t="str">
        <x:v>3 rebate-bearing materials</x:v>
      </x:c>
      <x:c r="F16" s="67" t="str">
        <x:v>Complete</x:v>
      </x:c>
      <x:c r="G16" s="67" t="str">
        <x:v>Fictional rebate schedules</x:v>
      </x:c>
      <x:c r="H16" s="67" t="str">
        <x:v>Aluminum, resin and packaging</x:v>
      </x:c>
    </x:row>
    <x:row r="17" ht="38" customHeight="1">
      <x:c r="A17" s="20" t="str">
        <x:v>E-004</x:v>
      </x:c>
      <x:c r="B17" s="67" t="str">
        <x:v>Receiving and GRN records</x:v>
      </x:c>
      <x:c r="C17" s="67" t="str">
        <x:v>Support quantity and duplicate testing</x:v>
      </x:c>
      <x:c r="D17" s="67" t="str">
        <x:v>Potential duplicate excluded if GRN is incomplete</x:v>
      </x:c>
      <x:c r="E17" s="67" t="str">
        <x:v>23 / 24 material lines</x:v>
      </x:c>
      <x:c r="F17" s="67" t="str">
        <x:v>Exception</x:v>
      </x:c>
      <x:c r="G17" s="67" t="str">
        <x:v>Synthetic GRN register</x:v>
      </x:c>
      <x:c r="H17" s="67" t="str">
        <x:v>One duplicate remains review-only</x:v>
      </x:c>
    </x:row>
    <x:row r="18" ht="38" customHeight="1">
      <x:c r="A18" s="20" t="str">
        <x:v>E-005</x:v>
      </x:c>
      <x:c r="B18" s="67" t="str">
        <x:v>Non-conformance reports</x:v>
      </x:c>
      <x:c r="C18" s="67" t="str">
        <x:v>Support rejected-material credits</x:v>
      </x:c>
      <x:c r="D18" s="67" t="str">
        <x:v>NCR required before zero-cost treatment</x:v>
      </x:c>
      <x:c r="E18" s="67" t="str">
        <x:v>2 / 2 quality issues</x:v>
      </x:c>
      <x:c r="F18" s="67" t="str">
        <x:v>Complete</x:v>
      </x:c>
      <x:c r="G18" s="67" t="str">
        <x:v>NCR-2026-017; NCR-2026-021</x:v>
      </x:c>
      <x:c r="H18" s="67" t="str">
        <x:v>Both credits included</x:v>
      </x:c>
    </x:row>
    <x:row r="19" ht="38" customHeight="1">
      <x:c r="A19" s="20" t="str">
        <x:v>E-006</x:v>
      </x:c>
      <x:c r="B19" s="67" t="str">
        <x:v>Freight classifications</x:v>
      </x:c>
      <x:c r="C19" s="67" t="str">
        <x:v>Separate excluded logistics costs</x:v>
      </x:c>
      <x:c r="D19" s="67" t="str">
        <x:v>Freight tied but never included in recovery</x:v>
      </x:c>
      <x:c r="E19" s="67" t="str">
        <x:v>4 / 4 invoices</x:v>
      </x:c>
      <x:c r="F19" s="67" t="str">
        <x:v>Complete</x:v>
      </x:c>
      <x:c r="G19" s="67" t="str">
        <x:v>Invoice freight lines</x:v>
      </x:c>
      <x:c r="H19" s="67" t="str">
        <x:v>$2,230 excluded</x:v>
      </x:c>
    </x:row>
    <x:row r="21" ht="23" customHeight="1">
      <x:c r="A21" s="10" t="str">
        <x:v>AUDIT METHOD</x:v>
      </x:c>
      <x:c r="B21" s="10" t="str">
        <x:v>AUDIT METHOD</x:v>
      </x:c>
      <x:c r="C21" s="10" t="str">
        <x:v>AUDIT METHOD</x:v>
      </x:c>
      <x:c r="D21" s="10" t="str">
        <x:v>AUDIT METHOD</x:v>
      </x:c>
      <x:c r="E21" s="10" t="str">
        <x:v>AUDIT METHOD</x:v>
      </x:c>
      <x:c r="F21" s="10" t="str">
        <x:v>AUDIT METHOD</x:v>
      </x:c>
      <x:c r="G21" s="10" t="str">
        <x:v>AUDIT METHOD</x:v>
      </x:c>
      <x:c r="H21" s="10" t="str">
        <x:v>AUDIT METHOD</x:v>
      </x:c>
    </x:row>
    <x:row r="22" ht="34" customHeight="1">
      <x:c r="A22" s="77" t="str">
        <x:v>01</x:v>
      </x:c>
      <x:c r="B22" s="78" t="str">
        <x:v>Reconcile population</x:v>
      </x:c>
      <x:c r="C22" s="79" t="str">
        <x:v>Tie invoice totals to every imported line and separate freight before testing recovery.</x:v>
      </x:c>
    </x:row>
    <x:row r="23" ht="34" customHeight="1">
      <x:c r="A23" s="80" t="str">
        <x:v>02</x:v>
      </x:c>
      <x:c r="B23" s="81" t="str">
        <x:v>Normalise contract terms</x:v>
      </x:c>
      <x:c r="C23" s="82" t="str">
        <x:v>Convert material names, units, rates, rebates and effective dates into a controlled Rate Card.</x:v>
      </x:c>
    </x:row>
    <x:row r="24" ht="34" customHeight="1">
      <x:c r="A24" s="80" t="str">
        <x:v>03</x:v>
      </x:c>
      <x:c r="B24" s="81" t="str">
        <x:v>Test every line</x:v>
      </x:c>
      <x:c r="C24" s="82" t="str">
        <x:v>Compare billed cost with formula-linked contract cost and flag positive variances, duplicates and credits.</x:v>
      </x:c>
    </x:row>
    <x:row r="25" ht="34" customHeight="1">
      <x:c r="A25" s="80" t="str">
        <x:v>04</x:v>
      </x:c>
      <x:c r="B25" s="81" t="str">
        <x:v>Validate exceptions</x:v>
      </x:c>
      <x:c r="C25" s="82" t="str">
        <x:v>Require independent operational support for rejected material and duplicate claims.</x:v>
      </x:c>
    </x:row>
    <x:row r="26" ht="34" customHeight="1">
      <x:c r="A26" s="83" t="str">
        <x:v>05</x:v>
      </x:c>
      <x:c r="B26" s="84" t="str">
        <x:v>Report conservatively</x:v>
      </x:c>
      <x:c r="C26" s="85" t="str">
        <x:v>Exclude uncertain, unmapped and out-of-scope items from the headline recovery.</x:v>
      </x:c>
    </x:row>
  </x:sheetData>
  <x:mergeCells>
    <x:mergeCell ref="A1:H1"/>
    <x:mergeCell ref="A2:H2"/>
    <x:mergeCell ref="A4:H4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12:H12"/>
    <x:mergeCell ref="A21:H21"/>
  </x:mergeCells>
  <x:conditionalFormatting sqref="F14:F19">
    <x:cfRule type="containsText" dxfId="8" priority="1" operator="containsText" text="Complete"/>
    <x:cfRule type="containsText" dxfId="9" priority="2" operator="containsText" text="Exception"/>
  </x:conditionalFormatting>
  <x:pageMargins left="0.7" right="0.7" top="0.75" bottom="0.75" header="0.3" footer="0.3"/>
  <x:tableParts count="1">
    <x:tablePart xmlns:r="http://schemas.openxmlformats.org/officeDocument/2006/relationships" r:id="R489c481adc0a4a96"/>
  </x:tableParts>
</x:worksheet>
</file>